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90" windowHeight="6915" tabRatio="758" firstSheet="1" activeTab="4"/>
  </bookViews>
  <sheets>
    <sheet name=" قائمة الموارد المالية" sheetId="1" r:id="rId1"/>
    <sheet name="بيان ت مداخيل التسيير " sheetId="2" r:id="rId2"/>
    <sheet name="بيان ت م تجهيز مداخيل" sheetId="3" r:id="rId3"/>
    <sheet name="بيان -ت -حسابات خ مداخيل" sheetId="4" r:id="rId4"/>
    <sheet name=" بيان تنفيد مصاريف التسيير" sheetId="5" r:id="rId5"/>
    <sheet name=" بيان تنفيد مصاريف التجهيز " sheetId="6" r:id="rId6"/>
    <sheet name="قائمة مصاريف التسيير" sheetId="7" r:id="rId7"/>
    <sheet name="قائمة مصاريف التجهيز" sheetId="8" r:id="rId8"/>
    <sheet name="بيان تنفيد مصاريف ح, الخصوصية " sheetId="9" r:id="rId9"/>
    <sheet name="بيان  الحسابات خ المصاريف" sheetId="10" r:id="rId10"/>
    <sheet name="قائمة القروض" sheetId="11" r:id="rId11"/>
    <sheet name="الاعانات والمنح المالية" sheetId="12" r:id="rId12"/>
    <sheet name="بيان الميزانيات الملحقة" sheetId="13" r:id="rId13"/>
    <sheet name="حصر النتيجة العامة (المداخيل)" sheetId="14" r:id="rId14"/>
    <sheet name="حصرالنتيجة العامة(جدول تركيبي)" sheetId="15" r:id="rId15"/>
    <sheet name="حصر النتيجة العامة  (المصاريف)" sheetId="16" r:id="rId16"/>
  </sheets>
  <definedNames/>
  <calcPr fullCalcOnLoad="1"/>
</workbook>
</file>

<file path=xl/sharedStrings.xml><?xml version="1.0" encoding="utf-8"?>
<sst xmlns="http://schemas.openxmlformats.org/spreadsheetml/2006/main" count="1891" uniqueCount="880">
  <si>
    <t>الأرقام الترتيبية لفصول الميزانية أو الحساب</t>
  </si>
  <si>
    <t xml:space="preserve">بيان بنود الميزانية أو الحسابات الخصوصية </t>
  </si>
  <si>
    <t xml:space="preserve">الإعتمادات المفتوحة مع التغييرات المدخلة عليها خلال السنة </t>
  </si>
  <si>
    <t xml:space="preserve">الإعتماد الأصلي </t>
  </si>
  <si>
    <t xml:space="preserve">الزيادة أو النقصان </t>
  </si>
  <si>
    <t>الإعتماد النهائي</t>
  </si>
  <si>
    <t xml:space="preserve">النفقات الملتزم بها </t>
  </si>
  <si>
    <t>أوامر الأداء الصادرة و المؤشر عليها</t>
  </si>
  <si>
    <t>الإعتمادات الواجب ترحيلها</t>
  </si>
  <si>
    <t xml:space="preserve">الإعتمادات الملغات </t>
  </si>
  <si>
    <t>تعويضات للرئيس ولذوي الحق من المستشارين</t>
  </si>
  <si>
    <t xml:space="preserve"> مصاريف نقل الرئيس والمستشارين داخل المملكة</t>
  </si>
  <si>
    <t xml:space="preserve"> مصاريف نقل الرئيس والمستشارين بالخارج</t>
  </si>
  <si>
    <t xml:space="preserve"> مصاريف تنقل الرئيس و المستشارين داخل المملكة</t>
  </si>
  <si>
    <t xml:space="preserve"> مصاريف المهمة بالخارج للرئيس و المستشارين</t>
  </si>
  <si>
    <t xml:space="preserve"> مصاريف تامين الأعضاء</t>
  </si>
  <si>
    <t xml:space="preserve"> شراء عتاد صغير للتزيين</t>
  </si>
  <si>
    <t xml:space="preserve"> اكتراء عتاد الحفلات</t>
  </si>
  <si>
    <t xml:space="preserve"> شراء التحف الفنية و الهدايا لتسليم الجوائز</t>
  </si>
  <si>
    <t xml:space="preserve"> اشتراك في الجرائد الرسمية و الجرائد و المجلات</t>
  </si>
  <si>
    <t xml:space="preserve"> شراء وثائق مختلفة</t>
  </si>
  <si>
    <t xml:space="preserve"> الرواتب و التعويضات القارة للموظفين الرسميين و مثلائهم</t>
  </si>
  <si>
    <t xml:space="preserve"> أجور الأعوان العرضيين</t>
  </si>
  <si>
    <t xml:space="preserve"> تعويضات عن الأشغال الإضافية</t>
  </si>
  <si>
    <t xml:space="preserve"> تعويضات عن الصندوق </t>
  </si>
  <si>
    <t xml:space="preserve"> التعويضات عن الأشغال الشاقة و الموسخة</t>
  </si>
  <si>
    <t xml:space="preserve"> مساهمة أرباب العمل في الصندوق المغربي للتقاعد</t>
  </si>
  <si>
    <t xml:space="preserve"> المساهمات في منظمات الاحتياط الاجتماعي</t>
  </si>
  <si>
    <t xml:space="preserve">التعويض عن الولادة </t>
  </si>
  <si>
    <t xml:space="preserve"> تامين اليد العاملة</t>
  </si>
  <si>
    <t>لباس الأعوان المستحقين</t>
  </si>
  <si>
    <t>اكتراء بنايات إدارية</t>
  </si>
  <si>
    <t xml:space="preserve"> اكتراء أراضي</t>
  </si>
  <si>
    <t xml:space="preserve"> اكتراء آليات النقل</t>
  </si>
  <si>
    <t xml:space="preserve"> الصيانة و الإصلاح الاعتيادي للعتاد المعلوماتي</t>
  </si>
  <si>
    <t xml:space="preserve"> الصيانة الاعتيادية لشبكة الهاتف و الماء و الكهرباء</t>
  </si>
  <si>
    <t>الصيانة الإعتيادية للعتاد التقني</t>
  </si>
  <si>
    <t xml:space="preserve"> لوازم المكتب ، مواد الطباعة ، أوراق و مطبوعات </t>
  </si>
  <si>
    <t xml:space="preserve"> لوازم العتاد التقني و المعلوماتي </t>
  </si>
  <si>
    <t xml:space="preserve"> قطع الغيار و القطع المطاطية للسيارات و الآليات</t>
  </si>
  <si>
    <t xml:space="preserve"> صيانة و إصلاح السيارات و الآليات والدراجات</t>
  </si>
  <si>
    <t xml:space="preserve"> مصاريف تامين السيارات و الآليات والدراجات</t>
  </si>
  <si>
    <t>99,90/30/10</t>
  </si>
  <si>
    <t xml:space="preserve"> شراء المواد الخام من المقالع</t>
  </si>
  <si>
    <t xml:space="preserve"> شراء الإسمنت و الأرصفة و الزليج</t>
  </si>
  <si>
    <t xml:space="preserve"> شراء الصباغة </t>
  </si>
  <si>
    <t xml:space="preserve"> شراء اللوازم الصحية و مواد الترصيص</t>
  </si>
  <si>
    <t xml:space="preserve"> شراء العتاد الكهربائي الصغير</t>
  </si>
  <si>
    <t xml:space="preserve"> شراء الزفت </t>
  </si>
  <si>
    <t xml:space="preserve"> شراء الجير</t>
  </si>
  <si>
    <t>أتعاب</t>
  </si>
  <si>
    <t xml:space="preserve"> مستحقات استهلاك الماء</t>
  </si>
  <si>
    <t xml:space="preserve"> رسوم و مستحقات المواصلات اللاسلكية</t>
  </si>
  <si>
    <t xml:space="preserve"> رسوم بريدية و مصاريف المراسلات</t>
  </si>
  <si>
    <t xml:space="preserve"> التامين عن الحريق و عن المسؤولية المدنية</t>
  </si>
  <si>
    <t xml:space="preserve"> إعلانات قانونية ، إدراجات و مصاريف النشر </t>
  </si>
  <si>
    <t>ضرائب و رسوم</t>
  </si>
  <si>
    <t xml:space="preserve"> إعانات مقدمة لجمعيات الأعمال الاجتماعية للموظفين </t>
  </si>
  <si>
    <t xml:space="preserve"> إعانات للجمعيات الرياضية</t>
  </si>
  <si>
    <t xml:space="preserve"> إعانات للفرق الرياضية</t>
  </si>
  <si>
    <t xml:space="preserve"> شراء لوازم الرياضة</t>
  </si>
  <si>
    <t xml:space="preserve"> شراء المبيدات للطفيليات و الحشرات</t>
  </si>
  <si>
    <t xml:space="preserve"> شراء عتاد صغير للمكاتب الصحية </t>
  </si>
  <si>
    <t xml:space="preserve"> شراء مواد التلقيح</t>
  </si>
  <si>
    <t xml:space="preserve"> شراء لوازم مدرسية</t>
  </si>
  <si>
    <t xml:space="preserve"> شراء الكتب لمنح الجوائز</t>
  </si>
  <si>
    <t xml:space="preserve"> تسفير الكتب و السجلات المختلفة</t>
  </si>
  <si>
    <t xml:space="preserve"> منح لصالح الجمعيات الثقافية</t>
  </si>
  <si>
    <t xml:space="preserve"> شراء مواد البناء</t>
  </si>
  <si>
    <t xml:space="preserve"> شراء الأ شجار و الأغراس  </t>
  </si>
  <si>
    <t xml:space="preserve"> شراء الأ سمدة</t>
  </si>
  <si>
    <t xml:space="preserve"> شراء عتاد صغير للتشوير</t>
  </si>
  <si>
    <t xml:space="preserve"> شراء عتاد صغير</t>
  </si>
  <si>
    <t>صيانة مجاري المياه المستعملة</t>
  </si>
  <si>
    <t xml:space="preserve"> صيانة المنشات الرياضية</t>
  </si>
  <si>
    <t>صيانة منشآت الماء الصالح للشرب</t>
  </si>
  <si>
    <t xml:space="preserve"> شراء عتاد الصيانة للإنارة العمومية</t>
  </si>
  <si>
    <t xml:space="preserve"> مستحقات الإنارةالعمومية</t>
  </si>
  <si>
    <t xml:space="preserve">  العتاد و صوائر التسيير</t>
  </si>
  <si>
    <t>دفعات الفائض للجزء الثاني من الميزانية</t>
  </si>
  <si>
    <t>الحقوق و الرسوم المرتبطة بشراء العقارات</t>
  </si>
  <si>
    <t>مجموع الفصل 10</t>
  </si>
  <si>
    <t>مجموع الفصل 20</t>
  </si>
  <si>
    <t>مجموع الباب 10</t>
  </si>
  <si>
    <t>مجموع الفصل 30</t>
  </si>
  <si>
    <t>مجموع الفصل 40</t>
  </si>
  <si>
    <t>مجموع الفصل 50</t>
  </si>
  <si>
    <t>مجموع الباب 20</t>
  </si>
  <si>
    <t>مجموع الباب 30</t>
  </si>
  <si>
    <t>مجموع الباب 40</t>
  </si>
  <si>
    <t>مجموع الباب 50</t>
  </si>
  <si>
    <t>مجموع الباب 60</t>
  </si>
  <si>
    <t>المجموع العام</t>
  </si>
  <si>
    <t>مجموع العام</t>
  </si>
  <si>
    <t>سداد للخواص</t>
  </si>
  <si>
    <t>سداد للمقاولات</t>
  </si>
  <si>
    <t>النفقات الملتزم بها المرحلة</t>
  </si>
  <si>
    <t>الإعتمادات المنقولة</t>
  </si>
  <si>
    <t xml:space="preserve">               </t>
  </si>
  <si>
    <t xml:space="preserve"> طبقا للمادة 133 من المرسوم رقم :2.17.451 الصادر في 23 نونبر 2017 بسن نظام للمحاسبة العمومية للجماعات و مؤسسات التعاون بين الجماعات</t>
  </si>
  <si>
    <t>أيت ملول في : …………………………….</t>
  </si>
  <si>
    <t>الآمر بالصرف</t>
  </si>
  <si>
    <t xml:space="preserve">حسابات المبالغ المرصودة لإمور خصوصية : المبادرة الوطنية للتنمية البشرية </t>
  </si>
  <si>
    <t xml:space="preserve">مجموع حسابات المبالغ المرصودة لأمور خصوصية </t>
  </si>
  <si>
    <t xml:space="preserve">حسابات النفقات من المبالغ المرصودة  : مستحقات الإنارة العمومية </t>
  </si>
  <si>
    <t>حسابات النفقات من المبالغ المرصودة  : مستحقات نقاط الماء العمومية</t>
  </si>
  <si>
    <t xml:space="preserve">مجموع حسابات النفقات من المبالغ المرصودة </t>
  </si>
  <si>
    <t>دفعات للوكالة الحضرية لاكادير</t>
  </si>
  <si>
    <t>الرمز</t>
  </si>
  <si>
    <t>نوع المصاريف</t>
  </si>
  <si>
    <t>الاعتمادات النهائية</t>
  </si>
  <si>
    <t>المصاريف الملتزم بها</t>
  </si>
  <si>
    <t>الحوالات الصادرة والمؤشر عليها</t>
  </si>
  <si>
    <t>الاعتمادات الملغاة</t>
  </si>
  <si>
    <t>الاعتمادات المنقولة</t>
  </si>
  <si>
    <t xml:space="preserve"> مصاريف النقل</t>
  </si>
  <si>
    <t xml:space="preserve"> مصاريف التنشيط</t>
  </si>
  <si>
    <t xml:space="preserve"> شراء مواد حديدية وقوادس وجامع المياه</t>
  </si>
  <si>
    <t>الصيانة الاعتيادية للبنايات</t>
  </si>
  <si>
    <t xml:space="preserve"> الصيانة الاعتيادية للمناطق الخضراء و الحدائق  </t>
  </si>
  <si>
    <t>تأشيرة القابض</t>
  </si>
  <si>
    <t>رمز الميزانية</t>
  </si>
  <si>
    <t>الإعتمادات النهائية</t>
  </si>
  <si>
    <t>الإعتمادات الملغاة</t>
  </si>
  <si>
    <t>المادة 275 من القانون التنظيمي113.14 والمرسوم رقم 2.17.290</t>
  </si>
  <si>
    <t>الباب</t>
  </si>
  <si>
    <t>الفصل</t>
  </si>
  <si>
    <t>الفقرة</t>
  </si>
  <si>
    <t>نوع المدخول المالي</t>
  </si>
  <si>
    <t>المسجل بالميزانية</t>
  </si>
  <si>
    <t>الموارد المالية التي تم تحصيلها</t>
  </si>
  <si>
    <t>الموارد المالية التي لم يتم تحصيلها</t>
  </si>
  <si>
    <t>نسبة التحصيل %</t>
  </si>
  <si>
    <t>10</t>
  </si>
  <si>
    <t>11/10</t>
  </si>
  <si>
    <t>رسم تصديق الإمضاء والإشهاد بالتطابق</t>
  </si>
  <si>
    <t>31/30</t>
  </si>
  <si>
    <t>رسوم الحالة المدنية</t>
  </si>
  <si>
    <t>20</t>
  </si>
  <si>
    <t>ترقيم العقارات</t>
  </si>
  <si>
    <t>33/30</t>
  </si>
  <si>
    <t>صوائر أبحاث المنافع والمضار</t>
  </si>
  <si>
    <t>30</t>
  </si>
  <si>
    <t>21/20</t>
  </si>
  <si>
    <t xml:space="preserve">منتوج بيع أثاث وأدوات ومواد إستغني عنها </t>
  </si>
  <si>
    <t>23/20</t>
  </si>
  <si>
    <t>منتوج بيع التصاميم والمطبوعات وملفات المزايدة</t>
  </si>
  <si>
    <t>24/20</t>
  </si>
  <si>
    <t>منتوج بيع المحجوزات التي لم تسحب داخل الأجل القانوني</t>
  </si>
  <si>
    <t>40</t>
  </si>
  <si>
    <t>المتحصل من الدعائر الجبائية والتراضي فيما يتعلق بالضرائب</t>
  </si>
  <si>
    <t>14/10</t>
  </si>
  <si>
    <t>النسبة المئوية المقبوضة في البيوعات العمومية</t>
  </si>
  <si>
    <t>32/30</t>
  </si>
  <si>
    <t>رسوم المحجـــــــز</t>
  </si>
  <si>
    <t>50</t>
  </si>
  <si>
    <t xml:space="preserve"> منتوج الضريبة على القيمة المضافة</t>
  </si>
  <si>
    <t>مجموع البــــــــاب 10</t>
  </si>
  <si>
    <t>35/30</t>
  </si>
  <si>
    <t>إسترجاع صوائر التنظيف</t>
  </si>
  <si>
    <t xml:space="preserve">مدخول الخزانة الجماعية </t>
  </si>
  <si>
    <t>34/30</t>
  </si>
  <si>
    <t>مدخول قاعة المعارض</t>
  </si>
  <si>
    <r>
      <rPr>
        <b/>
        <sz val="10"/>
        <rFont val="Arabic Transparent"/>
        <family val="0"/>
      </rPr>
      <t>الرسم</t>
    </r>
    <r>
      <rPr>
        <b/>
        <sz val="12"/>
        <rFont val="Arabic Transparent"/>
        <family val="0"/>
      </rPr>
      <t xml:space="preserve"> المفروض </t>
    </r>
    <r>
      <rPr>
        <b/>
        <sz val="10"/>
        <rFont val="Arabic Transparent"/>
        <family val="0"/>
      </rPr>
      <t>على الإقامة</t>
    </r>
    <r>
      <rPr>
        <b/>
        <sz val="12"/>
        <rFont val="Arabic Transparent"/>
        <family val="0"/>
      </rPr>
      <t xml:space="preserve"> في </t>
    </r>
    <r>
      <rPr>
        <b/>
        <sz val="10"/>
        <rFont val="Arabic Transparent"/>
        <family val="0"/>
      </rPr>
      <t>المؤسسات السياحية</t>
    </r>
    <r>
      <rPr>
        <b/>
        <sz val="12"/>
        <rFont val="Arabic Transparent"/>
        <family val="0"/>
      </rPr>
      <t xml:space="preserve"> </t>
    </r>
  </si>
  <si>
    <t>13/10</t>
  </si>
  <si>
    <t>الرسم المفروض على تذاكر دخول المهرجانات الرياضية والمسابح الخاصة المفتوحة للجمهور </t>
  </si>
  <si>
    <t>محصول استغلال الملاعب الرياضية</t>
  </si>
  <si>
    <t>واجبات الدخول إلى المسارح الجماعية</t>
  </si>
  <si>
    <t>مجموع البــــــــاب 20</t>
  </si>
  <si>
    <t>ضريبة المباني</t>
  </si>
  <si>
    <t>12/10</t>
  </si>
  <si>
    <r>
      <t>ضريبة الصيانة على الأملاك الخاضعة ا</t>
    </r>
    <r>
      <rPr>
        <b/>
        <sz val="10"/>
        <rFont val="Arabic Transparent"/>
        <family val="0"/>
      </rPr>
      <t>لضريبة المباني</t>
    </r>
  </si>
  <si>
    <t>الضريبة على الأراضي الحضرية غير المبنية</t>
  </si>
  <si>
    <t>15/10</t>
  </si>
  <si>
    <t>الضريبة على عمليات البناء</t>
  </si>
  <si>
    <t>16/10</t>
  </si>
  <si>
    <t>الضريبة على عمليات تجزئة الأراضي</t>
  </si>
  <si>
    <t>18/10</t>
  </si>
  <si>
    <t>رسم السكن</t>
  </si>
  <si>
    <t>19/10</t>
  </si>
  <si>
    <t xml:space="preserve">الرسم على الخدمات الجماعية </t>
  </si>
  <si>
    <t>22/20</t>
  </si>
  <si>
    <t xml:space="preserve">الرسم المفروض على شغل الملك الجماعي  لأغراض البناء
</t>
  </si>
  <si>
    <t>25/20</t>
  </si>
  <si>
    <t>محصولات أخرى للعقارات</t>
  </si>
  <si>
    <t>الرسم المترتب على إتلاف الطرق</t>
  </si>
  <si>
    <t>حق الإمتياز في نقل الأموات</t>
  </si>
  <si>
    <t xml:space="preserve">رسوم رفع نفايات الحدائق وبقايا المواد الصناعية ومواد البناء
 </t>
  </si>
  <si>
    <t>مجــموع الـــــباب 30</t>
  </si>
  <si>
    <t>الضريبة على محلات بيع المشروبات</t>
  </si>
  <si>
    <t>الرسم المفروض على المياه المعدنية و مياه المائدة</t>
  </si>
  <si>
    <t>الرسم المفروض على استخراج مواد المقالع</t>
  </si>
  <si>
    <t>ضريبة التجارة</t>
  </si>
  <si>
    <t>25/10</t>
  </si>
  <si>
    <t>الرسم المهني</t>
  </si>
  <si>
    <t>واجبات مقبوضة في الأسواق و ساحات البيع العمومية</t>
  </si>
  <si>
    <t>واجبات اسواق البهائم</t>
  </si>
  <si>
    <t>واجبات الوقوف و الدخول الى الا سواق الاسبوعية</t>
  </si>
  <si>
    <t>واجبات مقبوضة بساحات أخرى للبيع العمومي</t>
  </si>
  <si>
    <t>منتوج كراء و استغلال مواد في حوزة الجماعة</t>
  </si>
  <si>
    <t>منتوج ايجار الاسواق الجماعية</t>
  </si>
  <si>
    <t>منتوج الملك الغابوي</t>
  </si>
  <si>
    <t>32/20</t>
  </si>
  <si>
    <t>امتياز المرافق الجماعية</t>
  </si>
  <si>
    <t>محاصيل امتيازات اخرى</t>
  </si>
  <si>
    <t>37/20</t>
  </si>
  <si>
    <t>شغل الملك الجماعي مؤقتا لأغراض تجارية صناعية أو مهنية</t>
  </si>
  <si>
    <t>شغل الملك الجماعي مؤقتا بمنقولات أو عقارات</t>
  </si>
  <si>
    <t>42/20</t>
  </si>
  <si>
    <t>منتوج الموازين العمومية و ضريبة الوزن و الكيل</t>
  </si>
  <si>
    <t>الرسم المفروض على استغلال رخص سيارات الأجرة</t>
  </si>
  <si>
    <t>الرسم على النقل العمومي للمسافرين</t>
  </si>
  <si>
    <t>حق الإمتياز في استغلال ساحات وأماكن الوقوف</t>
  </si>
  <si>
    <t>واجبات الوقوف المترتب عن السيارات المخصصة للنقل</t>
  </si>
  <si>
    <t>مجــموع الـــباب 40</t>
  </si>
  <si>
    <t>منتوج فائدة الأموال المودعة بالخزينة</t>
  </si>
  <si>
    <t>إنذارت مرسمة</t>
  </si>
  <si>
    <t>مداخيل مختلفة وطارئة</t>
  </si>
  <si>
    <t xml:space="preserve">مجــموع الــباب 50 </t>
  </si>
  <si>
    <t>60</t>
  </si>
  <si>
    <t>0/10</t>
  </si>
  <si>
    <t>فائض الجزء الثاني من المزانية</t>
  </si>
  <si>
    <t xml:space="preserve">مجــموع الــباب 60 </t>
  </si>
  <si>
    <t>مجمـــوع المداخيل</t>
  </si>
  <si>
    <t>الأمر بالصرف</t>
  </si>
  <si>
    <t>طبقا للمواد 171,172,203 و 204 من القانون التنظيمي 113.14 والمرسوم رقم 2.17.287 الصادرفي 09 يونيو 2017</t>
  </si>
  <si>
    <t xml:space="preserve">بــــــيـــــان </t>
  </si>
  <si>
    <t>الـــــنـــفــــقــات</t>
  </si>
  <si>
    <t>مجموع الاعتمادات المفتوحة</t>
  </si>
  <si>
    <t xml:space="preserve">1-الميزانية                                            </t>
  </si>
  <si>
    <t>الجزء الأول</t>
  </si>
  <si>
    <t>مجموع النفقات</t>
  </si>
  <si>
    <t>نفقات المنتخبين</t>
  </si>
  <si>
    <t>نفقات الموظفين</t>
  </si>
  <si>
    <t>نفقات تسديد الديون</t>
  </si>
  <si>
    <t>النفقات المتعلقة بالالتزامات المالية الناتجة عن الاتفاقيات والعقود المبرمة</t>
  </si>
  <si>
    <t>نفقات تنفيذ الأحكام</t>
  </si>
  <si>
    <t>الاعانات والمساعدات المقدمة للجمعيات</t>
  </si>
  <si>
    <t>نفقات مختلفة</t>
  </si>
  <si>
    <t>الجزء الثاني</t>
  </si>
  <si>
    <t>نفقات الأشغال</t>
  </si>
  <si>
    <t>استهلاك رأسمال الدين المقترض</t>
  </si>
  <si>
    <t>الامدادات الممنوحة</t>
  </si>
  <si>
    <t>حصص المساهمات</t>
  </si>
  <si>
    <t>مجموع الميزانية</t>
  </si>
  <si>
    <t>2-الحسابات الخصوصية</t>
  </si>
  <si>
    <t>1-حسابات مرصودة لأمور خصوصية</t>
  </si>
  <si>
    <t>حساب المبادرة الوطنية للتنمية البشرية</t>
  </si>
  <si>
    <t>2-حسابات النفقات من المخصصات</t>
  </si>
  <si>
    <t>حساب مستحقات الإنارة العمومية</t>
  </si>
  <si>
    <t>حساب مستحقات نقاط الماء العمومية</t>
  </si>
  <si>
    <t>مجموع الحسابات الخصوصية</t>
  </si>
  <si>
    <t>مجموع الميزانيات الملحقة</t>
  </si>
  <si>
    <t xml:space="preserve"> طبقا للمادة 133 من المرسوم رقم :2.17.451 الصادر في 23 نونبر 2017 بسن نظام للمحاسبة العمومية للجماعات و مؤسسات التعاون بين الجماعات </t>
  </si>
  <si>
    <t>الأرقام الترتيبية لفصول ميزانية التسيير</t>
  </si>
  <si>
    <t>بيان بنود ميزانية التسيير</t>
  </si>
  <si>
    <t>التقديرات المالية</t>
  </si>
  <si>
    <t>مبالغ الحصائل حسب السندات و وثائق الإثبات بعد خصم المبالغ الملغات و المبالغ غير القابلة للتحصيل</t>
  </si>
  <si>
    <t xml:space="preserve">مجموع المداخيل المحققة </t>
  </si>
  <si>
    <t>10/10/10.11</t>
  </si>
  <si>
    <t>10/20/30.31</t>
  </si>
  <si>
    <t>10/20/30.33</t>
  </si>
  <si>
    <t>10/30/20.21</t>
  </si>
  <si>
    <t>10/30/20.23</t>
  </si>
  <si>
    <t>10/30/20.24</t>
  </si>
  <si>
    <t>10/40/10.11</t>
  </si>
  <si>
    <t>10/40/30.32</t>
  </si>
  <si>
    <t>10/50/10.00</t>
  </si>
  <si>
    <t>حصة من منتوج الضريبة على القيمة المضافة</t>
  </si>
  <si>
    <t>20/10/30.35</t>
  </si>
  <si>
    <t>20/20/30.32</t>
  </si>
  <si>
    <t>20/20/30.34</t>
  </si>
  <si>
    <t>20/30/10.11</t>
  </si>
  <si>
    <t>الرسم المفروص على الإقامة في المؤسسات السياحية</t>
  </si>
  <si>
    <t>20/30/10.13</t>
  </si>
  <si>
    <t xml:space="preserve">الرسم المفروص على تذاكر دخول المهرجانات الرياضية </t>
  </si>
  <si>
    <t>20/30/20.21</t>
  </si>
  <si>
    <t>20/30/20.24</t>
  </si>
  <si>
    <t>واجبات الدخول إلى المسارح الجماعية</t>
  </si>
  <si>
    <t>30/10/10.11</t>
  </si>
  <si>
    <t>30/10/10.12</t>
  </si>
  <si>
    <t>ضريبة الصيانة على الأملاك الخاضعة لضريبة المباني</t>
  </si>
  <si>
    <t>30/10/10.14</t>
  </si>
  <si>
    <t>30/10/10.15</t>
  </si>
  <si>
    <t>30/10/10.16</t>
  </si>
  <si>
    <t>30/10/10.18</t>
  </si>
  <si>
    <t>30/10/10.19</t>
  </si>
  <si>
    <t>30/10/20.22</t>
  </si>
  <si>
    <t>الرسم المفروض على شغل الملك الجماعي لأغراض البناء</t>
  </si>
  <si>
    <t>30/10/20.25</t>
  </si>
  <si>
    <t>30/20/10.11</t>
  </si>
  <si>
    <t>30/20/20.21</t>
  </si>
  <si>
    <t>30/20/30.32</t>
  </si>
  <si>
    <t>رسوم رفع نفايات الحدائق وبقايا المواد الصناعية ومواد البناء</t>
  </si>
  <si>
    <t>40/10/10.11</t>
  </si>
  <si>
    <t>40/10/10.14</t>
  </si>
  <si>
    <t xml:space="preserve">الرسم المفروض على المياه المعدنية و مياه المائدة </t>
  </si>
  <si>
    <t>40/10/10.15</t>
  </si>
  <si>
    <t>40/10/10.16</t>
  </si>
  <si>
    <t>40/10/10.25</t>
  </si>
  <si>
    <t>واجبات مقبوضة في الاسواق وساحات البيع العمومية</t>
  </si>
  <si>
    <t>واجبات أسواق البهائم</t>
  </si>
  <si>
    <t>واجبات الوقوف والدخول إلى الأ سواق الأ سبوعية</t>
  </si>
  <si>
    <t>واجبات مقبوضة بساحات اخرى للبيع العمومي</t>
  </si>
  <si>
    <t>منتوج كراء واستغلال مواد في حوزة الجماعة</t>
  </si>
  <si>
    <t xml:space="preserve">منتوج إيجار الأسواق الجماعية </t>
  </si>
  <si>
    <t>40/10/20.32</t>
  </si>
  <si>
    <t xml:space="preserve">محاصيل إمتيازات أخرى </t>
  </si>
  <si>
    <t>40/10/20.37</t>
  </si>
  <si>
    <t xml:space="preserve">منتوج الموازين العمومية و ضريبة الوزن و الكيل </t>
  </si>
  <si>
    <t>40/20/10.11</t>
  </si>
  <si>
    <t>40/20/10.16</t>
  </si>
  <si>
    <t>40/20/20.24</t>
  </si>
  <si>
    <t>40/20/30.33</t>
  </si>
  <si>
    <t>50/10/10.00</t>
  </si>
  <si>
    <t>50/40/20.00</t>
  </si>
  <si>
    <t>50/40/40.00</t>
  </si>
  <si>
    <t>60/10/00.10</t>
  </si>
  <si>
    <t>مدفوع الجزء الثاني من الميزانية</t>
  </si>
  <si>
    <t xml:space="preserve">الأرقام الترتيبية لفصول الميزانية </t>
  </si>
  <si>
    <t>بيان بنود ميزانية التجهيز</t>
  </si>
  <si>
    <t>50/10/10.11</t>
  </si>
  <si>
    <t>فائض مداخيل الجزء الأول من  الميزانية</t>
  </si>
  <si>
    <t>50/10/10.12</t>
  </si>
  <si>
    <t xml:space="preserve">فائض مداخيل السنة المنصرمة </t>
  </si>
  <si>
    <t>50/40/10.00</t>
  </si>
  <si>
    <t xml:space="preserve">متحصل  قروض صندوق تجهيز الجماعات المحلية </t>
  </si>
  <si>
    <t>القابض</t>
  </si>
  <si>
    <t xml:space="preserve">  </t>
  </si>
  <si>
    <t>الأرقام الترتيبية لفصول الحساب الخصوصي</t>
  </si>
  <si>
    <t xml:space="preserve">بيان بنود الحسابات الخصوصية </t>
  </si>
  <si>
    <t>مبالغ الحصائل حسب السندات و وثائق الإثبات بعد خصم المبالغ الملغاة و المبالغ غير القابلة للتحصيل</t>
  </si>
  <si>
    <t xml:space="preserve">مجموع المداخيل </t>
  </si>
  <si>
    <t>حسابات النفقات من المبالغ المرصودة  : مستحقات نقط الماء العمومية</t>
  </si>
  <si>
    <t xml:space="preserve">     </t>
  </si>
  <si>
    <t>الــــقابـــض</t>
  </si>
  <si>
    <t>بيان</t>
  </si>
  <si>
    <t>تقديراة الميزانية</t>
  </si>
  <si>
    <t>الصافي من المداخيل المقررة</t>
  </si>
  <si>
    <t>المداخيل المقبوضة</t>
  </si>
  <si>
    <t>الحوالات الصادرة و المؤشر عليها</t>
  </si>
  <si>
    <t>اعتمادات منقولة</t>
  </si>
  <si>
    <t>اعتمادات ملغاة</t>
  </si>
  <si>
    <t>لاشــــــــــــــــــــــــــــــــــــــــــــــــــــــــــــــــــــــــــــــــــــــــــــــئ</t>
  </si>
  <si>
    <t>المجموع</t>
  </si>
  <si>
    <t>طبيعة القروض</t>
  </si>
  <si>
    <t>نوع المشروع</t>
  </si>
  <si>
    <t>الجهة المانحة للقرض</t>
  </si>
  <si>
    <t>مدة القرض</t>
  </si>
  <si>
    <t>قيمة القرض</t>
  </si>
  <si>
    <t>الدين السنوي المؤدى</t>
  </si>
  <si>
    <t xml:space="preserve">   الديون المتبقية         </t>
  </si>
  <si>
    <t>اصل الدين</t>
  </si>
  <si>
    <t>فوائد الدين</t>
  </si>
  <si>
    <t>اشغال التاهيل الحضري</t>
  </si>
  <si>
    <t xml:space="preserve">جميع أشغال بناء الطرق - بناء الأرصفة - دراسات تقنية وطبوغرافية-  التطهير السائل- تصريف المياه الشتوية - مراقبة الجودة- </t>
  </si>
  <si>
    <t>صندوق التجهيز الجماعي</t>
  </si>
  <si>
    <t xml:space="preserve"> 15سنة</t>
  </si>
  <si>
    <t>انهاء اشغال بناء سوق الطماطم الشطر الثاني</t>
  </si>
  <si>
    <t>أشغال البناء- مراقبة جودة بناء الطرق داخل السوق- مراقبة وتتبع الأشغال</t>
  </si>
  <si>
    <t>15سنة</t>
  </si>
  <si>
    <t>بناء طرق فك العزلة</t>
  </si>
  <si>
    <t>بناء الطرق- دراسات تقنية وطبوغرافية- دراسة جيوتقنية-إنارة - مراقبة وتتبع الأشغال</t>
  </si>
  <si>
    <t>10سنوات</t>
  </si>
  <si>
    <t>الديون المتبقية</t>
  </si>
  <si>
    <t>تهيئة الطرق الحضرية الشطرالثاني</t>
  </si>
  <si>
    <t xml:space="preserve">جميع أشغال بناء الطرق - بناء الأرصفة - تشويرأفقي وعمودي- التطهير السائل- تصريف المياه الشتوية - مراقبة الجودة- </t>
  </si>
  <si>
    <t>تهيئة الطرق الحضرية الشطرالثالث</t>
  </si>
  <si>
    <t xml:space="preserve">جميع أشغال بناء الطرق - بناء الأرصفة - تصريف المياه الشتوية - مراقبة الجودة- تهيئة ممرات الراجلين - </t>
  </si>
  <si>
    <t>نوع الحساب الخصوصي</t>
  </si>
  <si>
    <t>بيان الحساب</t>
  </si>
  <si>
    <t>الاعتمادات الملتزم بها</t>
  </si>
  <si>
    <t>اعتمادات الاداء</t>
  </si>
  <si>
    <t>الحولات الصادرة و المؤشر عليها</t>
  </si>
  <si>
    <t>الحسابات المرصودة لأمور خصوصية</t>
  </si>
  <si>
    <t>المبادرة الوطنية للتنمية البشرية</t>
  </si>
  <si>
    <t>حسابات النفقات من المخصصات</t>
  </si>
  <si>
    <t xml:space="preserve">مستحقات الانارة العمومية </t>
  </si>
  <si>
    <t>مستحقات نقاط الماء العمومية</t>
  </si>
  <si>
    <t>مجموع حسابات النفقات من المخصصات</t>
  </si>
  <si>
    <t>تأشيرة القابض:</t>
  </si>
  <si>
    <t>الجمعية المستفيدة</t>
  </si>
  <si>
    <t>غرض الجمعية</t>
  </si>
  <si>
    <t>منحة السنة الماضية</t>
  </si>
  <si>
    <t>منجزات الجمعية</t>
  </si>
  <si>
    <t>ملاحظات</t>
  </si>
  <si>
    <t>الأعمال الاجتماعية لوظفي جماعة ايت ملول</t>
  </si>
  <si>
    <t>**</t>
  </si>
  <si>
    <t>بناء على مقرر المجلس الجماعي</t>
  </si>
  <si>
    <t>بناء علىمقرر المجلس الجماعي</t>
  </si>
  <si>
    <t>جمعية الامل لذوي الاحتياجات الخاصة</t>
  </si>
  <si>
    <t>العمل على ادماج والدفاع عن مصالح ذوي الاحتياجات الخاصة</t>
  </si>
  <si>
    <t>الجمعيات الرياضية</t>
  </si>
  <si>
    <t>تأطير ممارسة التايكواندو</t>
  </si>
  <si>
    <t>جمعية النهضة للتايكواندو والرياضات المماثلة ايت ملول</t>
  </si>
  <si>
    <t>جمعية النادي الرياضي لازرو للشطرنج</t>
  </si>
  <si>
    <t>تأطير ممارسة رياضة الشطرنج</t>
  </si>
  <si>
    <t>المساهمة في تكوين وتأطير الأساتذة والمربيين واطر التربية البدنية</t>
  </si>
  <si>
    <t>الاهتمام بالثقافة الرياضية بالمنطقة</t>
  </si>
  <si>
    <t xml:space="preserve">تأطير ممارسة كر ة القدم وتنظيم دوريات </t>
  </si>
  <si>
    <t>الأندية الرياضية</t>
  </si>
  <si>
    <t>الجمعية الرياضية مستقبل أزرو</t>
  </si>
  <si>
    <t>تأطير ممارسة كرة القدم والمشاركة في مختلف المنافسات الرياضية</t>
  </si>
  <si>
    <t>تأهيل مختلف الفئات واحتلال مراتب مشرفة في بعض البطولات</t>
  </si>
  <si>
    <t>تأطير ممارسة كرة القدم داخل القاعة والمشاركة في مختلف المنافسات الرياضية</t>
  </si>
  <si>
    <t>تأهيل مختلف الفئات  لتمثيل المدينة في بطولات محلية ووطنية</t>
  </si>
  <si>
    <t>جمعية مستقبل أزرولكرة السلة</t>
  </si>
  <si>
    <t>تأطير ممارسة كرة السلة والمشاركة في مختلف المنافسات الرياضية</t>
  </si>
  <si>
    <t>الجمعية الرياضية امل ايت ملول</t>
  </si>
  <si>
    <t>شباب ايت ملول لكرة القدم</t>
  </si>
  <si>
    <t xml:space="preserve"> المجموع</t>
  </si>
  <si>
    <t>الجمعيات المتعاقدة مع الجماعة</t>
  </si>
  <si>
    <t>جمعية التكافل للأشخاص المسنين</t>
  </si>
  <si>
    <t>جميع الأنشطة التعلقة بتمكين الطبقات المهمشة من الولوج للبنيات والخدمات المختلفة</t>
  </si>
  <si>
    <t>توقير مختلق الخدمات للمسنين الذين تم إيواؤهم</t>
  </si>
  <si>
    <t>بناء على اتفاقية</t>
  </si>
  <si>
    <t>جمعية محترف كوميديا للإبداع السينمائي</t>
  </si>
  <si>
    <t>الإهتمام والتشجيع للسينما والمسرح والفنون المرتبطة</t>
  </si>
  <si>
    <t>أنشطة مختلفة منها تنظيم ملتقى سوس الدولي للفيلم القصير بأيت ملول</t>
  </si>
  <si>
    <t>تنمية الفرد وصقل المواهب في مجال كرة القدم</t>
  </si>
  <si>
    <t>تحقيق نتائج مهمة على مستوى مختلف الفئآت</t>
  </si>
  <si>
    <t>الإتحاد الرياضي البلدي لأيت ملول</t>
  </si>
  <si>
    <t>النهوض برياضة كرة القدم على مستوى مختلف الفآت</t>
  </si>
  <si>
    <t>تحقيقنتائج لابأس بها على مستوى مختلف الفآت وتنظيم تظاهرات رياضية</t>
  </si>
  <si>
    <t>جمعية الطفولة المعاقة</t>
  </si>
  <si>
    <t>أنشطة متنوعة تستهدف الطفل عموما والطفل المعاق خصوصا</t>
  </si>
  <si>
    <t>الإهتمام بالطفولة المعاقة على مستوى فرع مدينة أيت ملول</t>
  </si>
  <si>
    <t>مختلف الأنشطة التنموية والإجتماعية بشراكة مع مختلف الهيئآت</t>
  </si>
  <si>
    <t>تسيير مؤسسة الأمل للتعليم الأولي</t>
  </si>
  <si>
    <t xml:space="preserve">بـــيــــان </t>
  </si>
  <si>
    <t>المداخيل</t>
  </si>
  <si>
    <t xml:space="preserve">تقديرات الميزانية </t>
  </si>
  <si>
    <t xml:space="preserve">1-  الميزانية                                            </t>
  </si>
  <si>
    <t>مجموع الموارد</t>
  </si>
  <si>
    <t>الضرائب والرسوم المحلية</t>
  </si>
  <si>
    <t>حصيلة الضرائب والرسوم المخصصة من طرف الدولة</t>
  </si>
  <si>
    <t>مدخول الخدمات</t>
  </si>
  <si>
    <t>مدخول الاملاك</t>
  </si>
  <si>
    <t>الامدادات والمساعدات والمساهمات</t>
  </si>
  <si>
    <t>مداخيل مختلفة</t>
  </si>
  <si>
    <t>مداخيل مقابل خدمات</t>
  </si>
  <si>
    <t>مداخيل ضريبية اخرى</t>
  </si>
  <si>
    <t>حصيلة الاقتراضات</t>
  </si>
  <si>
    <t>فوائض مالية</t>
  </si>
  <si>
    <t>امدادات</t>
  </si>
  <si>
    <t>2- الحسابات الخصوصية</t>
  </si>
  <si>
    <t xml:space="preserve">بيان </t>
  </si>
  <si>
    <t>الــــــمــــداخـــــيـــل</t>
  </si>
  <si>
    <t>الــنــــفـــــقـــــات</t>
  </si>
  <si>
    <r>
      <rPr>
        <b/>
        <sz val="10"/>
        <color indexed="8"/>
        <rFont val="Calibri"/>
        <family val="2"/>
      </rPr>
      <t>مجموع الاعتمادات المفتوحة</t>
    </r>
    <r>
      <rPr>
        <b/>
        <sz val="11"/>
        <color indexed="8"/>
        <rFont val="Calibri"/>
        <family val="2"/>
      </rPr>
      <t xml:space="preserve"> </t>
    </r>
  </si>
  <si>
    <t>اعتمادات تلغى</t>
  </si>
  <si>
    <t xml:space="preserve">مجموع  الميزانية                                            </t>
  </si>
  <si>
    <t xml:space="preserve">مجموع  الحسابات الخصوصية                                           </t>
  </si>
  <si>
    <t xml:space="preserve">مجموع  الميزانيات الملحقة                                        </t>
  </si>
  <si>
    <t xml:space="preserve">المجموع العام                                      </t>
  </si>
  <si>
    <t xml:space="preserve">الفائض الحقيقي الخام                                 </t>
  </si>
  <si>
    <t xml:space="preserve">الفائض الحقيقي الصافي                                  </t>
  </si>
  <si>
    <t xml:space="preserve"> طبقا للمادة 275 من القانون رقم : 1.15.85  الصادر في 07 يوليوز 2015 بتنفيد القانون التنظيمي رقم 113.14  والمرسوم رقم 2.17.290 المتعلق بكيفية بتحديد طبيعة وكيفيات إعداد ونشر المعلومات والمعطيات المضمنة في القوائم المالية والمحاسبية</t>
  </si>
  <si>
    <t xml:space="preserve">  المادة 275 من القانون التنظيمي 113.14 والمرسوم رقم 2.17.290</t>
  </si>
  <si>
    <t>المادة 275 من القانون التنظيمي 113.14 والمرسوم رقم 2.17.290</t>
  </si>
  <si>
    <t>جمعية الأعمال الاجتماعية لموظفي جماعة ايت ملول</t>
  </si>
  <si>
    <t>11.10.10.10.10</t>
  </si>
  <si>
    <t>12.10.10.10.10</t>
  </si>
  <si>
    <t>13.10.10.10.10</t>
  </si>
  <si>
    <t>14.10.10.10.10</t>
  </si>
  <si>
    <t>15.10.10.10.10</t>
  </si>
  <si>
    <t>16.10.10.10.10</t>
  </si>
  <si>
    <t>21.20.10.10.10</t>
  </si>
  <si>
    <t>22.20.10.10.10</t>
  </si>
  <si>
    <t>23.20.10.10.10</t>
  </si>
  <si>
    <t>24.20.10.10.10</t>
  </si>
  <si>
    <t>25.20.10.10.10</t>
  </si>
  <si>
    <t>مصاريف النشاط الثقافي و الفني</t>
  </si>
  <si>
    <t>51.50.10.10.10</t>
  </si>
  <si>
    <t>54.50.10.10.10</t>
  </si>
  <si>
    <t>55.50.10.10.10</t>
  </si>
  <si>
    <t xml:space="preserve"> الاشتراك في شبكات الماء و الكهرباء</t>
  </si>
  <si>
    <t>61.60.10.10.10</t>
  </si>
  <si>
    <t xml:space="preserve"> مصاريف الاستقبال</t>
  </si>
  <si>
    <t>62.60.10.10.10</t>
  </si>
  <si>
    <t xml:space="preserve"> مصاريف الإيواء و الإطعام</t>
  </si>
  <si>
    <t>63.60.10.10.10</t>
  </si>
  <si>
    <r>
      <t xml:space="preserve"> مصاريف</t>
    </r>
    <r>
      <rPr>
        <b/>
        <u val="single"/>
        <sz val="11"/>
        <rFont val="Times New Roman"/>
        <family val="1"/>
      </rPr>
      <t xml:space="preserve"> الإقامة</t>
    </r>
    <r>
      <rPr>
        <b/>
        <sz val="11"/>
        <rFont val="Times New Roman"/>
        <family val="1"/>
      </rPr>
      <t xml:space="preserve"> و الإطعام و الاستقبال</t>
    </r>
  </si>
  <si>
    <t>64.60.10.10.10</t>
  </si>
  <si>
    <t xml:space="preserve"> لوازم و مطبوعات </t>
  </si>
  <si>
    <t>68.60.10.10.10</t>
  </si>
  <si>
    <t xml:space="preserve"> مجموع البرنامج 10</t>
  </si>
  <si>
    <t>11.10.20.20.10</t>
  </si>
  <si>
    <t>14.10.20.20.10</t>
  </si>
  <si>
    <t>21.20.20.20.10</t>
  </si>
  <si>
    <t>22.20.20.20.10</t>
  </si>
  <si>
    <t>24.20.20.20.10</t>
  </si>
  <si>
    <t>26.20.20.20.10</t>
  </si>
  <si>
    <t>تعويضات عن المسؤولية</t>
  </si>
  <si>
    <t>27.20.20.20.10</t>
  </si>
  <si>
    <t>تعويضات عن الاشراف على المباريات و الامتحانات</t>
  </si>
  <si>
    <t>31.30.20.20.10</t>
  </si>
  <si>
    <t>33.30.20.20.10</t>
  </si>
  <si>
    <t>34.30.20.20.10</t>
  </si>
  <si>
    <t>35.30.20.20.10</t>
  </si>
  <si>
    <t>38.30.20.20.10</t>
  </si>
  <si>
    <t>41.40.20.20.10</t>
  </si>
  <si>
    <t xml:space="preserve"> مصاريف التنقل داخل المملكة ( الموظفين)</t>
  </si>
  <si>
    <t>42.40.20.20.10</t>
  </si>
  <si>
    <t>مصاريف المهمة بالخارج   ( الموظفين)</t>
  </si>
  <si>
    <t>43.40.20.20.10</t>
  </si>
  <si>
    <t xml:space="preserve"> مصاريف النقل داخل المملكة  ( الموظفين)</t>
  </si>
  <si>
    <t xml:space="preserve"> مجموع البرنامج 20</t>
  </si>
  <si>
    <t>11.10.30.30.10</t>
  </si>
  <si>
    <t>13.10.30.30.10</t>
  </si>
  <si>
    <t>14.10.30.30.10</t>
  </si>
  <si>
    <t>21.20.30.30.10</t>
  </si>
  <si>
    <t xml:space="preserve"> الصيانة و المحافظة الإعتيادية على البنايات الإدارية   </t>
  </si>
  <si>
    <t>23.20.30.30.10</t>
  </si>
  <si>
    <t>24.20.30.30.10</t>
  </si>
  <si>
    <t xml:space="preserve"> الصيانة الاعتيادية لعتاد وأ ثات المكاتب</t>
  </si>
  <si>
    <t>25.20.30.30.10</t>
  </si>
  <si>
    <t>26.20.30.30.10</t>
  </si>
  <si>
    <t>31.30.30.30.10</t>
  </si>
  <si>
    <t>32.30.30.30.10</t>
  </si>
  <si>
    <t>41.40.30.30.10</t>
  </si>
  <si>
    <t xml:space="preserve"> شراء الوقود و الزيوت لمرآب السيارات والآليات </t>
  </si>
  <si>
    <t>42.40.30.30.10</t>
  </si>
  <si>
    <t>43.40.30.30.10</t>
  </si>
  <si>
    <t>44.40.30.30.10</t>
  </si>
  <si>
    <t>45.40.30.30.10</t>
  </si>
  <si>
    <t>الضريبة الخاصة على السيارات</t>
  </si>
  <si>
    <t>51.50.30.30.10</t>
  </si>
  <si>
    <t>52.50.30.30.10</t>
  </si>
  <si>
    <t>53.50.30.30.10</t>
  </si>
  <si>
    <t>شراء الخــــــــــــــــــــــــــــــشب</t>
  </si>
  <si>
    <t>54.50.30.30.10</t>
  </si>
  <si>
    <t>55.50.30.30.10</t>
  </si>
  <si>
    <t xml:space="preserve"> شراء الزجاج</t>
  </si>
  <si>
    <t>56.50.30.30.10</t>
  </si>
  <si>
    <t>57.50.30.30.10</t>
  </si>
  <si>
    <t>58.50.30.30.10</t>
  </si>
  <si>
    <t>59.50.30.30.10</t>
  </si>
  <si>
    <t>60.50.30.30.10</t>
  </si>
  <si>
    <t>61.60.30.30.10</t>
  </si>
  <si>
    <t xml:space="preserve"> شراء مواد الصيانة المنزلية PEM </t>
  </si>
  <si>
    <t>62.60.30.30.10</t>
  </si>
  <si>
    <t xml:space="preserve"> شراء المواد المطهرة PD  </t>
  </si>
  <si>
    <t>71.70.30.30.10</t>
  </si>
  <si>
    <t>مصاريف تغدية الحيوانات و اسراجها</t>
  </si>
  <si>
    <t>مصاريف تهييء لوائح أجور الموظفين من طرف مؤسسات أخرء</t>
  </si>
  <si>
    <t>مستحقات استهلاك الكهرباء</t>
  </si>
  <si>
    <t xml:space="preserve"> مجموع البرنامج 30</t>
  </si>
  <si>
    <t>11.10.50.50.10</t>
  </si>
  <si>
    <t>فوائد القرض رقم 02/1999</t>
  </si>
  <si>
    <t>12.10.50.50.10</t>
  </si>
  <si>
    <t xml:space="preserve"> فوائد القرض رقم 2007/01 </t>
  </si>
  <si>
    <t>13.10.50.50.10</t>
  </si>
  <si>
    <t xml:space="preserve"> فوائد القرض رقم 01/2006</t>
  </si>
  <si>
    <t>14.10.50.50.10</t>
  </si>
  <si>
    <t>فوائد قرض التأهيل الحضري الشطر 2</t>
  </si>
  <si>
    <t>15.10.50.50.10</t>
  </si>
  <si>
    <t>فوائد قرض التأهيل الحضري الشطر 3</t>
  </si>
  <si>
    <t>سداد فوائد التأخير</t>
  </si>
  <si>
    <t xml:space="preserve"> مجموع البرنامج 50</t>
  </si>
  <si>
    <t>11.10.10.10.20</t>
  </si>
  <si>
    <t>13.10.10.10.20</t>
  </si>
  <si>
    <t>مساعدات و دعم الجمعيات</t>
  </si>
  <si>
    <t>14.10.10.10.20</t>
  </si>
  <si>
    <t>11.10.20.20.20</t>
  </si>
  <si>
    <t>12.10.20.20.20</t>
  </si>
  <si>
    <t>24.20.20.20.20</t>
  </si>
  <si>
    <t>12.10.30.30.20</t>
  </si>
  <si>
    <t>13.10.30.30.20</t>
  </si>
  <si>
    <t xml:space="preserve"> شراء مواد إبادة الفئران</t>
  </si>
  <si>
    <t>14.10.30.30.20</t>
  </si>
  <si>
    <t>15.10.30.30.20</t>
  </si>
  <si>
    <t>21.20.30.30.20</t>
  </si>
  <si>
    <t>22.20.30.30.20</t>
  </si>
  <si>
    <t>شراء عتاد صغير للتلقيح</t>
  </si>
  <si>
    <t>11.10.50.50.20</t>
  </si>
  <si>
    <t>12.10.50.50.20</t>
  </si>
  <si>
    <t>11.10.60.60.20</t>
  </si>
  <si>
    <t xml:space="preserve"> مجموع البرنامج 60</t>
  </si>
  <si>
    <t>11.10.80.80.20</t>
  </si>
  <si>
    <t xml:space="preserve"> شراء الكتب </t>
  </si>
  <si>
    <t>13.10.80.80.20</t>
  </si>
  <si>
    <t>14.10.80.80.20</t>
  </si>
  <si>
    <t xml:space="preserve"> مجموع البرنامج 80</t>
  </si>
  <si>
    <t xml:space="preserve"> مجموع البرنامج 90</t>
  </si>
  <si>
    <t>21.20.90.90.20</t>
  </si>
  <si>
    <t>11.10.10.10.30</t>
  </si>
  <si>
    <t>12.10.10.10.30</t>
  </si>
  <si>
    <t>شراء البذور والأزهار للمغارس والمشاتل</t>
  </si>
  <si>
    <t>13.10.10.10.30</t>
  </si>
  <si>
    <t>14.10.10.10.30</t>
  </si>
  <si>
    <t>15.10.10.10.30</t>
  </si>
  <si>
    <t>شراء شارات لترقيم العمارات</t>
  </si>
  <si>
    <t>16.10.10.10.30</t>
  </si>
  <si>
    <t>شراء شارات أسماء الشوارع</t>
  </si>
  <si>
    <t>17.10.10.10.30</t>
  </si>
  <si>
    <t>21.20.10.10.30</t>
  </si>
  <si>
    <t>24.20.10.10.30</t>
  </si>
  <si>
    <t>25.20.10.10.30</t>
  </si>
  <si>
    <t xml:space="preserve"> الصيانة الاعتيادية للطرقات</t>
  </si>
  <si>
    <t>29.20.10.10.30</t>
  </si>
  <si>
    <t>13.10.20.20.30</t>
  </si>
  <si>
    <t>14.10.20.20.30</t>
  </si>
  <si>
    <t>21.20.20.20.30</t>
  </si>
  <si>
    <t xml:space="preserve">  الصيانة الإعتيادية للمولدات ومحطات التحويل</t>
  </si>
  <si>
    <t>11.10.30.30.30</t>
  </si>
  <si>
    <t xml:space="preserve"> مستحقات  نقط الماءالعمومي</t>
  </si>
  <si>
    <t>12.10.30.30.30</t>
  </si>
  <si>
    <t xml:space="preserve">  شراء عتاد الصيانة  لنقط الماء</t>
  </si>
  <si>
    <t>11.10.10.10.50</t>
  </si>
  <si>
    <t>12.10.10.10.50</t>
  </si>
  <si>
    <t>21.20.10.10.50</t>
  </si>
  <si>
    <t>مصاريف تنفيذ الأحكام القضائية و اتفاقيات الصلح</t>
  </si>
  <si>
    <t>23.20.10.10.50</t>
  </si>
  <si>
    <t xml:space="preserve"> صوائر المسطرة و إقامة الدعاوي   </t>
  </si>
  <si>
    <t>00.20.20.20.50</t>
  </si>
  <si>
    <t>51.50.40.40.50</t>
  </si>
  <si>
    <t xml:space="preserve">دفعات لمؤسسة التعاون بين  الجماعات </t>
  </si>
  <si>
    <t>52.50.40.40.50</t>
  </si>
  <si>
    <t>دفعات لبلدية أكادير للمطرح العمومي للنفايات</t>
  </si>
  <si>
    <t>دفعات لفائدة الشركات الخاصة نظير الخدمات التي تسديها للجماعات الترابية (ALSA)</t>
  </si>
  <si>
    <t xml:space="preserve"> مجموع البرنامج 40</t>
  </si>
  <si>
    <t>10.10.10.10.60</t>
  </si>
  <si>
    <t xml:space="preserve"> شراء المواد للوقاية الصحية للمكاتب البلدية</t>
  </si>
  <si>
    <t>اعانات لمؤسسات اخرى اجتماعية</t>
  </si>
  <si>
    <t>هبات و معونات لصالح المحتاجين</t>
  </si>
  <si>
    <t>دفعات للمختبرات العمومية والمصالح التابعة لوزارة الصحة (دفعة للصيدلية المركزية بالرباط) RAMED</t>
  </si>
  <si>
    <t>أيت ملول في: …………………………………………...</t>
  </si>
  <si>
    <t>أيت ملول في: ……………………………………………</t>
  </si>
  <si>
    <t>الدراسات و المساعدة التقنية</t>
  </si>
  <si>
    <t>تشييد البنايات</t>
  </si>
  <si>
    <t>شراءالآليات السيارات الدراجات  و الدراجات النارية</t>
  </si>
  <si>
    <t xml:space="preserve"> شراء عتاد واثاث  المكتب</t>
  </si>
  <si>
    <t xml:space="preserve"> شراء العتاد المعلوماتي</t>
  </si>
  <si>
    <t>شراء العتاد الكهربائي والإلكتروني</t>
  </si>
  <si>
    <t xml:space="preserve"> شراء عتاد التزيين والحفلات </t>
  </si>
  <si>
    <t>مشروع متكامل : بناء حائط وقائي للحماية من الفياضانات على طول الضفة اليسرى لواد سوس</t>
  </si>
  <si>
    <t>12.10.20.20.10</t>
  </si>
  <si>
    <t>مشروع متكامل :أشغال التهيئة الحضرية الشطر الثالث</t>
  </si>
  <si>
    <t>13.10.20.20.10</t>
  </si>
  <si>
    <t>مشروع متكامل : أشغال التهيئة الحضرية الشطر الخامس</t>
  </si>
  <si>
    <t>مشروع متكامل : انجاز منتزه بحي تمرسيط</t>
  </si>
  <si>
    <t>15.10.20.20.10</t>
  </si>
  <si>
    <t>مشروع متكامل : أشغال التهيئة الحضرية الشطر الرابع</t>
  </si>
  <si>
    <t>سداد أصل القرض  رقم : 01/2007</t>
  </si>
  <si>
    <t>سداد أصل القرض  رقم : 02/1999</t>
  </si>
  <si>
    <t>سداد أصل قرض االتهيئة الحضرية الجزء الثاني</t>
  </si>
  <si>
    <t>سداد أصل قرض االتهيئة الحضرية الجزء الثالث</t>
  </si>
  <si>
    <t>سداد أصل القرض  رقم : 01/2006</t>
  </si>
  <si>
    <t>21.10.10.10.20</t>
  </si>
  <si>
    <t xml:space="preserve">الدراسات و المساعدة التقنية </t>
  </si>
  <si>
    <t>22.10.10.10.20</t>
  </si>
  <si>
    <t xml:space="preserve">شراء البنايات </t>
  </si>
  <si>
    <t>11.20.10.10.20</t>
  </si>
  <si>
    <t xml:space="preserve">عتاد و أثات المكتب </t>
  </si>
  <si>
    <t>21.10.20.20.20</t>
  </si>
  <si>
    <t>الدراسات و المساعدات التقنية في الانشطة الرياضية</t>
  </si>
  <si>
    <t>22.10.20.20.20</t>
  </si>
  <si>
    <t>23.10.20.20.20</t>
  </si>
  <si>
    <t>31.10.20.20.20</t>
  </si>
  <si>
    <t>21.10.30.30.20</t>
  </si>
  <si>
    <t>الدراسات و المساعدات التقنية الخاصة بالانشطة الصحية</t>
  </si>
  <si>
    <t>21.10.70.70.20</t>
  </si>
  <si>
    <t>الدراسات و المساعدات التقنية الخاصة بالتقافة و الفنون الجميلة</t>
  </si>
  <si>
    <t>22.10.70.70.20</t>
  </si>
  <si>
    <t>شراء بناء البنايات الخاصة بالتقافة و الفنون الجميلة</t>
  </si>
  <si>
    <t>32.10.70.70.20</t>
  </si>
  <si>
    <t>الاصلاح و الاشغال الكبرى للاراضي</t>
  </si>
  <si>
    <t>11.20.70.70.20</t>
  </si>
  <si>
    <t>عتاد و اثاث المكتب و قاعات المطالعة</t>
  </si>
  <si>
    <t>21.10.80.80.20</t>
  </si>
  <si>
    <t>الدراسات و المساعدة التقنية للبنايات الدينية</t>
  </si>
  <si>
    <t>23.10.80.80.20</t>
  </si>
  <si>
    <t xml:space="preserve"> مصاريف المقابر وإصلاح أسوارها </t>
  </si>
  <si>
    <t>مجموع البرنامج 10</t>
  </si>
  <si>
    <t>مجموع البرنامج 20</t>
  </si>
  <si>
    <t>مجموع البرنامج 30</t>
  </si>
  <si>
    <t>مجموع البرنامج 70</t>
  </si>
  <si>
    <t>مجموع البرنامج 80</t>
  </si>
  <si>
    <t>اشغال كبرى للتشجير</t>
  </si>
  <si>
    <t>22.20.10.10.30</t>
  </si>
  <si>
    <t>أشغال كبرى لتهيئ المناطق الخضراء</t>
  </si>
  <si>
    <t>31.10.20.20.30</t>
  </si>
  <si>
    <t>11.30.20.20.30</t>
  </si>
  <si>
    <t>وضع الاعمدة و الاسلاك الخاصة بمنسات الانارة العمومية</t>
  </si>
  <si>
    <t>11.40.20.20.30</t>
  </si>
  <si>
    <t>17.10.10.10.40</t>
  </si>
  <si>
    <t>الحقوق و الرسوم المرتبطة بالشراءات</t>
  </si>
  <si>
    <t>21.10.30.30.40</t>
  </si>
  <si>
    <t>الدراسات و المساعدات التقنية للبنايات التجارية</t>
  </si>
  <si>
    <t>33.30.30.30.50</t>
  </si>
  <si>
    <t>دفعات للهيات و المؤسسات: تأهيل جماعة ايت ملول في اطار سياية المدينة</t>
  </si>
  <si>
    <t>34.30.30.30.50</t>
  </si>
  <si>
    <t>41.30.30.30.50</t>
  </si>
  <si>
    <t>دفعة لحساب: المبادرة المحلية للتنمية البشرية</t>
  </si>
  <si>
    <t>12.10.10.10.60</t>
  </si>
  <si>
    <t>تغطية إعتمادات التسيير المنقولة</t>
  </si>
  <si>
    <t>دفعة لفائدة المستشفى الجهوي لانزكان</t>
  </si>
  <si>
    <t>منتوج بيع الحيوانات و المحجوزات التي لم تسحب داخل الأجل القانوني</t>
  </si>
  <si>
    <t>منتوج الملك الغابوي التابع للجماعة</t>
  </si>
  <si>
    <t xml:space="preserve"> طبقا للمادة 275 من القانون التنظيمي 113.14 و المادة 133 من المرسوم رقم :2.17.451 الصادر في 23 نونبر 2017 بسن نظام للمحاسبة العمومية للجماعات و مؤسسات التعاون بين الجماعات و المرسوم رقم 2.17.290</t>
  </si>
  <si>
    <t>Total</t>
  </si>
  <si>
    <t>disponible crédit de paiement</t>
  </si>
  <si>
    <t>52.30.30.30.50</t>
  </si>
  <si>
    <t>أيت ملول في:…………………………….</t>
  </si>
  <si>
    <t>مجموع البرنامج 50</t>
  </si>
  <si>
    <t>مجموع البرنامج 60</t>
  </si>
  <si>
    <t>مجموع البرنامج 90</t>
  </si>
  <si>
    <t>تهيئة الطرق الحضرية الشطرالرابع</t>
  </si>
  <si>
    <t>الجمعية الرياضية لايت ملول لكرة السلة</t>
  </si>
  <si>
    <t>جمعية نادي شبيبة الشهداء للتنمية الرياضية</t>
  </si>
  <si>
    <t>أيت ملول في: ………………………………………..</t>
  </si>
  <si>
    <t>تـطير ممارسة الكيك بوكسينغ والرشاقة وفنون الحرب</t>
  </si>
  <si>
    <t>جمعية اتحاد ايت ملول لهواة الحمام الزاجل</t>
  </si>
  <si>
    <t>تنظيم سباقات الحمام الزاجل</t>
  </si>
  <si>
    <t>تنظيم الانشطة الرياضية الثقافية والتنموية</t>
  </si>
  <si>
    <t>العمل على تطوير المؤهلات البدنية والمعنوية لأعضائها</t>
  </si>
  <si>
    <t>20.2020.10.12</t>
  </si>
  <si>
    <t>20.1010.10.11</t>
  </si>
  <si>
    <t>20.1010.10.13</t>
  </si>
  <si>
    <t>20.2020.10.11</t>
  </si>
  <si>
    <t>جمعية الوفاق للشؤون الإجتماعية حي تمرسيط</t>
  </si>
  <si>
    <t>أيت ملول في : …………..........................………………….</t>
  </si>
  <si>
    <t>36.10.30.30.40</t>
  </si>
  <si>
    <t>الأسواق المغطاة</t>
  </si>
  <si>
    <t>84.80.30.30.10</t>
  </si>
  <si>
    <t>86.80.30.30.10</t>
  </si>
  <si>
    <t xml:space="preserve">310 202  70.70.70.70.11 </t>
  </si>
  <si>
    <r>
      <rPr>
        <b/>
        <sz val="11"/>
        <rFont val="Times New Roman"/>
        <family val="1"/>
      </rPr>
      <t>320 102  80.80.80.80.11</t>
    </r>
  </si>
  <si>
    <r>
      <rPr>
        <b/>
        <sz val="11"/>
        <rFont val="Times New Roman"/>
        <family val="1"/>
      </rPr>
      <t>320 202  80.80.80.80.11</t>
    </r>
  </si>
  <si>
    <t xml:space="preserve">310 201  70.70.70.70.11 </t>
  </si>
  <si>
    <t>أيت ملول في: ....................................................</t>
  </si>
  <si>
    <t>أيت ملول في: .........................................................</t>
  </si>
  <si>
    <t xml:space="preserve"> </t>
  </si>
  <si>
    <t>أيت ملول في : .................................</t>
  </si>
  <si>
    <r>
      <t xml:space="preserve">320 101  </t>
    </r>
    <r>
      <rPr>
        <b/>
        <sz val="12"/>
        <rFont val="Calibri"/>
        <family val="2"/>
      </rPr>
      <t>80.80.80.80.11</t>
    </r>
  </si>
  <si>
    <r>
      <t xml:space="preserve">320 201  </t>
    </r>
    <r>
      <rPr>
        <b/>
        <sz val="12"/>
        <rFont val="Calibri"/>
        <family val="2"/>
      </rPr>
      <t>80.80.80.80.11</t>
    </r>
  </si>
  <si>
    <t>91.90.30.30.10</t>
  </si>
  <si>
    <t>92.90.30.30.10</t>
  </si>
  <si>
    <t>94.90.30.30.10</t>
  </si>
  <si>
    <t>95.90.30.30.10</t>
  </si>
  <si>
    <t>96.90.30.30.10</t>
  </si>
  <si>
    <t>مجموع البرنامج 40</t>
  </si>
  <si>
    <t xml:space="preserve">الإعتماد المفتوح </t>
  </si>
  <si>
    <t>الإعتمادات المرحلة قبل الالغاءات</t>
  </si>
  <si>
    <t>الإعتمادات الواجب ترحيلها بعد الالغاءات</t>
  </si>
  <si>
    <t>الاعتمادات المرحلة قبل الالغاءات</t>
  </si>
  <si>
    <t>الاعتمادات المرحلة بعد الالغاءات</t>
  </si>
  <si>
    <t>اعتمادات ترحل  قبل الالغاءات</t>
  </si>
  <si>
    <t>اعتمادات ترحل  بعد الالغاءات</t>
  </si>
  <si>
    <t>Total des crédit CP</t>
  </si>
  <si>
    <t>32.30.20.20.10</t>
  </si>
  <si>
    <t>المساهمات في النظام الجماعي لمنح رواتب التقاعد</t>
  </si>
  <si>
    <t>63.60.30.30.10</t>
  </si>
  <si>
    <t>شراء المواد البلاستيكية</t>
  </si>
  <si>
    <t>97.90.30.30.10</t>
  </si>
  <si>
    <t>فوائد قرض التأهيل الحضري الشطر 4</t>
  </si>
  <si>
    <t>11.10.40.40.10</t>
  </si>
  <si>
    <t>12.10.40.40.10</t>
  </si>
  <si>
    <t>13.10.40.40.10</t>
  </si>
  <si>
    <t>14.10.40.40.10</t>
  </si>
  <si>
    <t>15.10.40.40.10</t>
  </si>
  <si>
    <t>16.10.40.40.10</t>
  </si>
  <si>
    <t>25.20.10.10.20</t>
  </si>
  <si>
    <t>شراء مواد غدائية لأهداف انسانية</t>
  </si>
  <si>
    <t>71.70.80.80.20</t>
  </si>
  <si>
    <t>28.20.10.10.30</t>
  </si>
  <si>
    <t>61.60.40.40.50</t>
  </si>
  <si>
    <t>68.60.40.40.50</t>
  </si>
  <si>
    <t>21.10.10.10.10</t>
  </si>
  <si>
    <t>22.10.10.10.10</t>
  </si>
  <si>
    <t>33.10.10.10.10</t>
  </si>
  <si>
    <t>الاصلاحات و الاشغال الكبرى لصيانة البنايات</t>
  </si>
  <si>
    <t>خلق فوهات اطفاء الحريق</t>
  </si>
  <si>
    <t>17.10.40.40.10</t>
  </si>
  <si>
    <t>سداد أصل قرض االتهيئة الحضرية الجزء الرابع</t>
  </si>
  <si>
    <t>21.30.20.20.30</t>
  </si>
  <si>
    <t>21.10.20.20.30</t>
  </si>
  <si>
    <t>بناء و صيانة الجسور</t>
  </si>
  <si>
    <t>11.10.30.30.50</t>
  </si>
  <si>
    <t>دفعات لفائدة وزارة التجهيز</t>
  </si>
  <si>
    <t>25.10.10.10.10</t>
  </si>
  <si>
    <t>الحقوق و الرسوم المرتبطة بالبنايات</t>
  </si>
  <si>
    <t>11.20.10.10.10</t>
  </si>
  <si>
    <t>12.20.10.10.10</t>
  </si>
  <si>
    <t>14.20.10.10.10</t>
  </si>
  <si>
    <t>13.20.10.10.10</t>
  </si>
  <si>
    <t>15.20.10.10.10</t>
  </si>
  <si>
    <t>16.20.10.10.10</t>
  </si>
  <si>
    <t>12.10.30.30.10</t>
  </si>
  <si>
    <t>مصاريف مختلفة: تعويض المحاصيل لذوي  الحقوق</t>
  </si>
  <si>
    <t>34.10.20.20.30</t>
  </si>
  <si>
    <t>16.10.20.20.10</t>
  </si>
  <si>
    <t>مشروع متكامل : انجاز منتزه بحي قصبة الطاهر المزار الشطر الاول</t>
  </si>
  <si>
    <t>11.10.20.20.30</t>
  </si>
  <si>
    <t>اصلاحات كبرى لالسيارات الدراجات  و الدراجات النارية و الاليات</t>
  </si>
  <si>
    <t>22.20.10.10.20</t>
  </si>
  <si>
    <t>Article</t>
  </si>
  <si>
    <t>total payé</t>
  </si>
  <si>
    <t>مبلغ الاعانة او المنحة</t>
  </si>
  <si>
    <t>الايادي الذهبية للحلاقة و التجميل</t>
  </si>
  <si>
    <t>تعليم الحلاقة و مبادئ التجيل</t>
  </si>
  <si>
    <t>الجمعية الرياضية منار ايت ملول لتنس الطاولة</t>
  </si>
  <si>
    <t>تأطير ممارسة رياضة تنس الطاولة</t>
  </si>
  <si>
    <t>جمعية عصبة قدماء لمزار للرياضة و الاعمال الاجتماعية</t>
  </si>
  <si>
    <t>جمعية المجد للفنون الحربية</t>
  </si>
  <si>
    <t>جمعية نادي ابطال سوس للفنون الحربية</t>
  </si>
  <si>
    <t>جمعية ازوكا للرياضة قصبة الطاهر</t>
  </si>
  <si>
    <t>جمعية مدرسة كرة القدم ايت ملول</t>
  </si>
  <si>
    <t>جمعية النادي الرياضي لكرة القدم ازرو ايت ملول</t>
  </si>
  <si>
    <t>جمعية الصفوة للريكبي ايت ملول</t>
  </si>
  <si>
    <t>جمعية شباب ازرو للكرة</t>
  </si>
  <si>
    <t>جمعية الإتحاد الرياضي سيدي ميمون قصبة لمزار</t>
  </si>
  <si>
    <t>10/40/10.12</t>
  </si>
  <si>
    <t>اقتناء الاراضي  في مجال الادارة العامة</t>
  </si>
  <si>
    <t xml:space="preserve"> شراء العتاد  التقني و العتاد السمعي البصري</t>
  </si>
  <si>
    <t>اصلاحات كبرى للعتاد  التقني</t>
  </si>
  <si>
    <t>بناء الملاعب والمركبات الرياضية</t>
  </si>
  <si>
    <t>بناء مسابح</t>
  </si>
  <si>
    <t xml:space="preserve"> الاصلاحات و الأشغال الكبرى لصيلنة الملاعب و المركبات الرياضية              </t>
  </si>
  <si>
    <t>دراسات عامة متعلقة بالاشغال الحضرية و القروية</t>
  </si>
  <si>
    <t xml:space="preserve"> مصاريف الدراسات التقنية متعلقة بالاشغال الحضرية و القروية</t>
  </si>
  <si>
    <t>بناء الطرق الحظرية</t>
  </si>
  <si>
    <t>أشغال كبرى لصيانة الطرق الحضرية</t>
  </si>
  <si>
    <t>أشغال كبرى لصيانة الجسور</t>
  </si>
  <si>
    <t>أشغال كبرى لصيانة  الاعمدة و الاسلاك متعلقة بشبكة الكهرباء و الانارة العمومية</t>
  </si>
  <si>
    <t xml:space="preserve"> أشغال بناء مجاري المتعلقة بشبكة الواد الحار</t>
  </si>
  <si>
    <t>40/10/30.42</t>
  </si>
  <si>
    <t>10/10/30.31</t>
  </si>
  <si>
    <t>40/10/20.21</t>
  </si>
  <si>
    <t>40/10/20.22</t>
  </si>
  <si>
    <t>40/10/20.23</t>
  </si>
  <si>
    <t>40/10/20.24</t>
  </si>
  <si>
    <t>40/10/20.25</t>
  </si>
  <si>
    <t>40/10/20.27</t>
  </si>
  <si>
    <t>40/10/20.30</t>
  </si>
  <si>
    <t>40/10/20.36</t>
  </si>
  <si>
    <t>40/10/20.38</t>
  </si>
  <si>
    <t xml:space="preserve">المصاريف الملتزم بها </t>
  </si>
  <si>
    <t>الإعتمادات المنقولة  قبل الالغاءات</t>
  </si>
  <si>
    <t>الإعتمادات المنقولة بعد الالغاءات</t>
  </si>
  <si>
    <t>21.20.40.40.10</t>
  </si>
  <si>
    <t>27/20</t>
  </si>
  <si>
    <t>30/20</t>
  </si>
  <si>
    <t>36/20</t>
  </si>
  <si>
    <t>38/20</t>
  </si>
  <si>
    <t>فوائد التأخر</t>
  </si>
  <si>
    <t>الإعتمادات الواجب ترحيلها قبل الالغاءات</t>
  </si>
  <si>
    <t>الاعتمادات المنقولة قبل الالغاءات</t>
  </si>
  <si>
    <t>الاعتمادات المنقولة بعد الالغاءات</t>
  </si>
  <si>
    <t>11.10.30.30.20</t>
  </si>
  <si>
    <t xml:space="preserve"> شراء المواد الصحية للمكاتب البلدية و المراكز الاستشفائية</t>
  </si>
  <si>
    <t>69.60.40.40.50</t>
  </si>
  <si>
    <t>مدفوع لفائدة الجمعية المغربية لرؤساء مجالس الجماعات</t>
  </si>
  <si>
    <r>
      <t xml:space="preserve">بيان تنفيذ </t>
    </r>
    <r>
      <rPr>
        <b/>
        <u val="single"/>
        <sz val="24"/>
        <rFont val="Arial"/>
        <family val="2"/>
      </rPr>
      <t>مصاريف ميزانية التسيير</t>
    </r>
    <r>
      <rPr>
        <b/>
        <sz val="24"/>
        <rFont val="Arial"/>
        <family val="2"/>
      </rPr>
      <t xml:space="preserve"> لسنة 2021</t>
    </r>
  </si>
  <si>
    <t>بيان تنفيذ ميزانية التجهيز لسنة 2021  ( المصاريف )</t>
  </si>
  <si>
    <t>23.20.10.10.30</t>
  </si>
  <si>
    <t>تزيين الطرق العمومية بالغرس</t>
  </si>
  <si>
    <t>15.20.20.20.30</t>
  </si>
  <si>
    <t>حفر الأبار</t>
  </si>
  <si>
    <t>report 2020</t>
  </si>
  <si>
    <t>20.20.10.10.10</t>
  </si>
  <si>
    <t xml:space="preserve">اصلاحات كبرى </t>
  </si>
  <si>
    <r>
      <rPr>
        <b/>
        <u val="single"/>
        <sz val="22"/>
        <color indexed="8"/>
        <rFont val="Calibri"/>
        <family val="2"/>
      </rPr>
      <t>قائمة مصاريف التسيير</t>
    </r>
    <r>
      <rPr>
        <b/>
        <sz val="22"/>
        <color indexed="8"/>
        <rFont val="Calibri"/>
        <family val="2"/>
      </rPr>
      <t xml:space="preserve">محصورة في 2021/12/31 </t>
    </r>
  </si>
  <si>
    <r>
      <t xml:space="preserve">بيان تنفيذ </t>
    </r>
    <r>
      <rPr>
        <b/>
        <u val="single"/>
        <sz val="20"/>
        <color indexed="8"/>
        <rFont val="Calibri"/>
        <family val="2"/>
      </rPr>
      <t>مداخيل الحسابات الخصوصية</t>
    </r>
    <r>
      <rPr>
        <b/>
        <sz val="20"/>
        <color indexed="8"/>
        <rFont val="Calibri"/>
        <family val="2"/>
      </rPr>
      <t xml:space="preserve"> محصور في 2021/12/31   </t>
    </r>
  </si>
  <si>
    <r>
      <t xml:space="preserve">بيان تنفيذ </t>
    </r>
    <r>
      <rPr>
        <b/>
        <u val="single"/>
        <sz val="18"/>
        <color indexed="8"/>
        <rFont val="Calibri"/>
        <family val="2"/>
      </rPr>
      <t>مداخيل ميزانية التجهيز</t>
    </r>
    <r>
      <rPr>
        <b/>
        <sz val="18"/>
        <color indexed="8"/>
        <rFont val="Calibri"/>
        <family val="2"/>
      </rPr>
      <t xml:space="preserve"> محصور في 2021/12/31 </t>
    </r>
  </si>
  <si>
    <r>
      <t xml:space="preserve">بيان تنفيذ </t>
    </r>
    <r>
      <rPr>
        <b/>
        <u val="single"/>
        <sz val="22"/>
        <rFont val="Arial"/>
        <family val="2"/>
      </rPr>
      <t>مصاريف الحسابات الخصوصية</t>
    </r>
    <r>
      <rPr>
        <b/>
        <sz val="22"/>
        <rFont val="Arial"/>
        <family val="2"/>
      </rPr>
      <t xml:space="preserve"> لسنة 2021 </t>
    </r>
  </si>
  <si>
    <r>
      <rPr>
        <b/>
        <u val="single"/>
        <sz val="22"/>
        <rFont val="Arial"/>
        <family val="2"/>
      </rPr>
      <t xml:space="preserve">قائمة مصاريف التجهيز </t>
    </r>
    <r>
      <rPr>
        <b/>
        <sz val="22"/>
        <rFont val="Arial"/>
        <family val="2"/>
      </rPr>
      <t>محصورة في 2021/12/31</t>
    </r>
  </si>
  <si>
    <t xml:space="preserve">قائمة القروض محصورة في 2021/12/31                                                                            </t>
  </si>
  <si>
    <t xml:space="preserve">                              قائمة الاعانات والمنح المالية محصورة في: 2021/12/31 </t>
  </si>
  <si>
    <r>
      <t xml:space="preserve"> بيان الميزانيات الملحقة بتاريخ 31-12-2021 </t>
    </r>
    <r>
      <rPr>
        <b/>
        <sz val="12"/>
        <rFont val="Arial"/>
        <family val="2"/>
      </rPr>
      <t>(قائمة)</t>
    </r>
  </si>
  <si>
    <t xml:space="preserve">الاتحاد الرياضي البلدي لأيت ملول - قسم الالعاب الرياضية </t>
  </si>
  <si>
    <r>
      <t xml:space="preserve">بيان </t>
    </r>
    <r>
      <rPr>
        <sz val="14"/>
        <rFont val="Arial"/>
        <family val="2"/>
      </rPr>
      <t>(قائمة)</t>
    </r>
    <r>
      <rPr>
        <b/>
        <sz val="20"/>
        <rFont val="Arial"/>
        <family val="2"/>
      </rPr>
      <t xml:space="preserve"> </t>
    </r>
    <r>
      <rPr>
        <b/>
        <u val="single"/>
        <sz val="20"/>
        <rFont val="Arial"/>
        <family val="2"/>
      </rPr>
      <t>مصاريف الحسابات الخصوصية</t>
    </r>
    <r>
      <rPr>
        <b/>
        <sz val="20"/>
        <rFont val="Arial"/>
        <family val="2"/>
      </rPr>
      <t xml:space="preserve"> محصور بتاريخ 31-12-2021 </t>
    </r>
  </si>
  <si>
    <t>50/20/10.11</t>
  </si>
  <si>
    <t>مخصصات التجهيز من منتوج الضريبة على القيمة المضافة</t>
  </si>
  <si>
    <t xml:space="preserve">حصر النتيجة العامة لميزانية 2021 (المداخيل)  </t>
  </si>
  <si>
    <t xml:space="preserve">حصر النتيجة العامة لميزانية 2021 (النفقات)  </t>
  </si>
  <si>
    <r>
      <t xml:space="preserve">حصرالنتيجة العامة لميزانية 2021 </t>
    </r>
    <r>
      <rPr>
        <b/>
        <sz val="16"/>
        <color indexed="8"/>
        <rFont val="Calibri"/>
        <family val="2"/>
      </rPr>
      <t>(الجدول التركيبي)</t>
    </r>
    <r>
      <rPr>
        <b/>
        <sz val="26"/>
        <color indexed="8"/>
        <rFont val="Calibri"/>
        <family val="2"/>
      </rPr>
      <t xml:space="preserve">  </t>
    </r>
  </si>
  <si>
    <r>
      <t xml:space="preserve">بيان تنفيذ </t>
    </r>
    <r>
      <rPr>
        <b/>
        <u val="single"/>
        <sz val="20"/>
        <color indexed="8"/>
        <rFont val="Calibri"/>
        <family val="2"/>
      </rPr>
      <t>مداخيل ميزانية التسيير</t>
    </r>
    <r>
      <rPr>
        <b/>
        <sz val="20"/>
        <color indexed="8"/>
        <rFont val="Calibri"/>
        <family val="2"/>
      </rPr>
      <t xml:space="preserve"> محصور في 2021/12/31</t>
    </r>
  </si>
  <si>
    <r>
      <rPr>
        <b/>
        <u val="single"/>
        <sz val="24"/>
        <rFont val="Times New Roman"/>
        <family val="1"/>
      </rPr>
      <t xml:space="preserve"> قائمة الموارد المالية</t>
    </r>
    <r>
      <rPr>
        <b/>
        <sz val="24"/>
        <rFont val="Algerian"/>
        <family val="5"/>
      </rPr>
      <t xml:space="preserve"> محصورة في 2021/12/31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</si>
</sst>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1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lgerian"/>
      <family val="5"/>
    </font>
    <font>
      <b/>
      <sz val="24"/>
      <name val="Algerian"/>
      <family val="5"/>
    </font>
    <font>
      <b/>
      <sz val="12"/>
      <name val="Algerian"/>
      <family val="5"/>
    </font>
    <font>
      <b/>
      <sz val="12"/>
      <name val="Arabic Transparent"/>
      <family val="0"/>
    </font>
    <font>
      <b/>
      <sz val="16"/>
      <name val="Arabic Transparent"/>
      <family val="0"/>
    </font>
    <font>
      <sz val="12"/>
      <name val="Arabic Transparent"/>
      <family val="0"/>
    </font>
    <font>
      <b/>
      <sz val="11"/>
      <name val="Arabic Transparent"/>
      <family val="0"/>
    </font>
    <font>
      <b/>
      <sz val="10"/>
      <name val="Arabic Transparent"/>
      <family val="0"/>
    </font>
    <font>
      <b/>
      <sz val="16"/>
      <name val="Simplified Arabic"/>
      <family val="1"/>
    </font>
    <font>
      <b/>
      <sz val="10"/>
      <name val="Arial Narrow"/>
      <family val="2"/>
    </font>
    <font>
      <b/>
      <sz val="11"/>
      <name val="Times New Roman"/>
      <family val="1"/>
    </font>
    <font>
      <b/>
      <sz val="2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sz val="14"/>
      <name val="Arial"/>
      <family val="2"/>
    </font>
    <font>
      <b/>
      <sz val="24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b/>
      <sz val="18"/>
      <name val="Times New Roman"/>
      <family val="1"/>
    </font>
    <font>
      <b/>
      <u val="single"/>
      <sz val="8"/>
      <name val="Arial"/>
      <family val="2"/>
    </font>
    <font>
      <sz val="8"/>
      <name val="Arial Narrow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22"/>
      <name val="Arial"/>
      <family val="2"/>
    </font>
    <font>
      <b/>
      <u val="single"/>
      <sz val="22"/>
      <color indexed="8"/>
      <name val="Calibri"/>
      <family val="2"/>
    </font>
    <font>
      <b/>
      <u val="single"/>
      <sz val="20"/>
      <name val="Arial"/>
      <family val="2"/>
    </font>
    <font>
      <b/>
      <sz val="7"/>
      <name val="Times New Roman"/>
      <family val="1"/>
    </font>
    <font>
      <b/>
      <u val="single"/>
      <sz val="24"/>
      <name val="Arial"/>
      <family val="2"/>
    </font>
    <font>
      <b/>
      <sz val="20"/>
      <name val="Times New Roman"/>
      <family val="1"/>
    </font>
    <font>
      <b/>
      <u val="single"/>
      <sz val="24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Arial"/>
      <family val="2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9"/>
      <color indexed="8"/>
      <name val="Times New Roman"/>
      <family val="1"/>
    </font>
    <font>
      <b/>
      <sz val="14"/>
      <name val="Calibri"/>
      <family val="2"/>
    </font>
    <font>
      <b/>
      <sz val="24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name val="Calibri"/>
      <family val="2"/>
    </font>
    <font>
      <sz val="24"/>
      <color indexed="8"/>
      <name val="Calibri"/>
      <family val="2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Arial"/>
      <family val="2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9"/>
      <color theme="1"/>
      <name val="Times New Roman"/>
      <family val="1"/>
    </font>
    <font>
      <b/>
      <sz val="20"/>
      <color theme="1"/>
      <name val="Calibri"/>
      <family val="2"/>
    </font>
    <font>
      <b/>
      <sz val="24"/>
      <color theme="1"/>
      <name val="Times New Roman"/>
      <family val="1"/>
    </font>
    <font>
      <b/>
      <sz val="22"/>
      <color theme="1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26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ashDot"/>
      <bottom style="dashDot"/>
    </border>
    <border>
      <left style="double"/>
      <right style="double"/>
      <top style="dashDot"/>
      <bottom style="dash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thin"/>
      <right style="thin"/>
      <top style="thin"/>
      <bottom style="slantDashDot"/>
    </border>
    <border>
      <left style="medium"/>
      <right/>
      <top style="medium"/>
      <bottom style="medium"/>
    </border>
    <border>
      <left>
        <color indexed="63"/>
      </left>
      <right/>
      <top style="thick"/>
      <bottom/>
    </border>
    <border>
      <left style="double"/>
      <right style="double"/>
      <top/>
      <bottom style="dashDot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ashDot"/>
      <right style="dashDot"/>
      <top/>
      <bottom style="dashDot"/>
    </border>
    <border>
      <left style="dashDot"/>
      <right style="dashDot"/>
      <top style="dashDot"/>
      <bottom style="dashDot"/>
    </border>
    <border>
      <left style="dashDot"/>
      <right style="double"/>
      <top style="double"/>
      <bottom style="double"/>
    </border>
    <border>
      <left style="dashDot"/>
      <right style="dashDot"/>
      <top style="double"/>
      <bottom style="dashDot"/>
    </border>
    <border>
      <left style="dashDot"/>
      <right style="dashDot"/>
      <top style="dashDot"/>
      <bottom/>
    </border>
    <border>
      <left style="dashDot"/>
      <right style="double"/>
      <top style="dashDot"/>
      <bottom style="dashDot"/>
    </border>
    <border>
      <left/>
      <right/>
      <top style="dashDot"/>
      <bottom style="dashDot"/>
    </border>
    <border>
      <left/>
      <right style="dashDot"/>
      <top style="double"/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 style="dashDot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double"/>
      <right style="medium"/>
      <top style="dashDot"/>
      <bottom style="dashDot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double"/>
      <top>
        <color indexed="63"/>
      </top>
      <bottom style="dashDot"/>
    </border>
    <border>
      <left style="double"/>
      <right style="medium"/>
      <top>
        <color indexed="63"/>
      </top>
      <bottom style="dashDot"/>
    </border>
    <border>
      <left style="medium"/>
      <right style="thin"/>
      <top style="thin"/>
      <bottom>
        <color indexed="63"/>
      </bottom>
    </border>
    <border>
      <left/>
      <right style="double"/>
      <top style="dashDot"/>
      <bottom/>
    </border>
    <border>
      <left style="double"/>
      <right style="double"/>
      <top style="dashDot"/>
      <bottom>
        <color indexed="63"/>
      </bottom>
    </border>
    <border>
      <left style="double"/>
      <right style="medium"/>
      <top style="dashDot"/>
      <bottom>
        <color indexed="63"/>
      </bottom>
    </border>
    <border>
      <left style="double"/>
      <right style="double"/>
      <top style="dashDot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thick"/>
      <top style="dashDot"/>
      <bottom style="dashDot"/>
    </border>
    <border>
      <left style="double"/>
      <right style="dashDot"/>
      <top/>
      <bottom style="dashDot"/>
    </border>
    <border>
      <left style="double"/>
      <right style="double"/>
      <top style="dashDot"/>
      <bottom style="double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double"/>
      <right style="double"/>
      <top style="double"/>
      <bottom style="dashDot"/>
    </border>
    <border>
      <left style="double"/>
      <right style="double"/>
      <top/>
      <bottom style="double"/>
    </border>
    <border>
      <left style="thin"/>
      <right style="medium"/>
      <top style="medium"/>
      <bottom style="medium"/>
    </border>
    <border>
      <left style="thick"/>
      <right style="mediumDashed"/>
      <top>
        <color indexed="63"/>
      </top>
      <bottom style="mediumDashed"/>
    </border>
    <border>
      <left style="mediumDashed"/>
      <right style="mediumDashed"/>
      <top>
        <color indexed="63"/>
      </top>
      <bottom style="mediumDashed"/>
    </border>
    <border>
      <left style="mediumDashed"/>
      <right style="thick"/>
      <top>
        <color indexed="63"/>
      </top>
      <bottom style="mediumDashed"/>
    </border>
    <border>
      <left style="thick"/>
      <right style="mediumDashed"/>
      <top style="mediumDashed"/>
      <bottom style="thick"/>
    </border>
    <border>
      <left style="mediumDashed"/>
      <right style="mediumDashed"/>
      <top style="mediumDashed"/>
      <bottom style="thick"/>
    </border>
    <border>
      <left style="mediumDashed"/>
      <right style="thick"/>
      <top style="mediumDashed"/>
      <bottom style="thick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ashDot"/>
      <bottom style="dashDot"/>
    </border>
    <border>
      <left style="double"/>
      <right/>
      <top style="dashDot"/>
      <bottom/>
    </border>
    <border>
      <left style="double"/>
      <right/>
      <top style="dashDot"/>
      <bottom style="double"/>
    </border>
    <border>
      <left/>
      <right style="double"/>
      <top style="dashDot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dashDot"/>
      <top style="dashDot"/>
      <bottom style="dashDot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6" borderId="1" applyNumberFormat="0" applyAlignment="0" applyProtection="0"/>
    <xf numFmtId="0" fontId="113" fillId="0" borderId="2" applyNumberFormat="0" applyFill="0" applyAlignment="0" applyProtection="0"/>
    <xf numFmtId="0" fontId="0" fillId="27" borderId="3" applyNumberFormat="0" applyFont="0" applyAlignment="0" applyProtection="0"/>
    <xf numFmtId="0" fontId="114" fillId="28" borderId="1" applyNumberFormat="0" applyAlignment="0" applyProtection="0"/>
    <xf numFmtId="0" fontId="11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17" fillId="31" borderId="0" applyNumberFormat="0" applyBorder="0" applyAlignment="0" applyProtection="0"/>
    <xf numFmtId="0" fontId="118" fillId="26" borderId="4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5" applyNumberFormat="0" applyFill="0" applyAlignment="0" applyProtection="0"/>
    <xf numFmtId="0" fontId="122" fillId="0" borderId="6" applyNumberFormat="0" applyFill="0" applyAlignment="0" applyProtection="0"/>
    <xf numFmtId="0" fontId="123" fillId="0" borderId="7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8" applyNumberFormat="0" applyFill="0" applyAlignment="0" applyProtection="0"/>
    <xf numFmtId="0" fontId="125" fillId="32" borderId="9" applyNumberFormat="0" applyAlignment="0" applyProtection="0"/>
  </cellStyleXfs>
  <cellXfs count="8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50" applyFont="1" applyBorder="1">
      <alignment/>
      <protection/>
    </xf>
    <xf numFmtId="0" fontId="5" fillId="0" borderId="0" xfId="52" applyFont="1" applyBorder="1">
      <alignment/>
      <protection/>
    </xf>
    <xf numFmtId="0" fontId="0" fillId="0" borderId="10" xfId="0" applyBorder="1" applyAlignment="1">
      <alignment/>
    </xf>
    <xf numFmtId="0" fontId="126" fillId="33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6" fillId="0" borderId="12" xfId="53" applyNumberFormat="1" applyFont="1" applyBorder="1" applyAlignment="1">
      <alignment horizontal="right" vertical="center" wrapText="1" readingOrder="2"/>
      <protection/>
    </xf>
    <xf numFmtId="0" fontId="6" fillId="0" borderId="13" xfId="5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right" vertical="center"/>
      <protection/>
    </xf>
    <xf numFmtId="4" fontId="0" fillId="0" borderId="13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4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0" fillId="33" borderId="0" xfId="0" applyFill="1" applyAlignment="1">
      <alignment/>
    </xf>
    <xf numFmtId="0" fontId="127" fillId="0" borderId="0" xfId="0" applyFont="1" applyAlignment="1">
      <alignment/>
    </xf>
    <xf numFmtId="0" fontId="127" fillId="0" borderId="0" xfId="0" applyFont="1" applyAlignment="1">
      <alignment/>
    </xf>
    <xf numFmtId="0" fontId="127" fillId="0" borderId="0" xfId="0" applyFont="1" applyAlignment="1">
      <alignment vertical="center"/>
    </xf>
    <xf numFmtId="0" fontId="128" fillId="0" borderId="0" xfId="0" applyFont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127" fillId="0" borderId="0" xfId="0" applyFont="1" applyAlignment="1">
      <alignment horizontal="right" vertical="center" wrapText="1"/>
    </xf>
    <xf numFmtId="4" fontId="129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52" applyFont="1" applyBorder="1" applyAlignment="1">
      <alignment wrapText="1"/>
      <protection/>
    </xf>
    <xf numFmtId="0" fontId="5" fillId="0" borderId="0" xfId="50" applyFont="1" applyBorder="1" applyAlignment="1">
      <alignment wrapText="1"/>
      <protection/>
    </xf>
    <xf numFmtId="0" fontId="4" fillId="0" borderId="0" xfId="52" applyFont="1" applyBorder="1" applyAlignment="1">
      <alignment horizontal="right" vertical="center" wrapText="1"/>
      <protection/>
    </xf>
    <xf numFmtId="0" fontId="4" fillId="0" borderId="0" xfId="52" applyFont="1" applyBorder="1" applyAlignment="1">
      <alignment vertical="center" wrapText="1"/>
      <protection/>
    </xf>
    <xf numFmtId="0" fontId="126" fillId="33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4" fontId="129" fillId="1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50" applyFont="1">
      <alignment/>
      <protection/>
    </xf>
    <xf numFmtId="0" fontId="12" fillId="0" borderId="0" xfId="50" applyFont="1">
      <alignment/>
      <protection/>
    </xf>
    <xf numFmtId="49" fontId="19" fillId="33" borderId="0" xfId="50" applyNumberFormat="1" applyFont="1" applyFill="1" applyBorder="1" applyAlignment="1">
      <alignment vertical="top" wrapText="1"/>
      <protection/>
    </xf>
    <xf numFmtId="49" fontId="9" fillId="33" borderId="0" xfId="50" applyNumberFormat="1" applyFont="1" applyFill="1" applyBorder="1" applyAlignment="1">
      <alignment vertical="center" wrapText="1"/>
      <protection/>
    </xf>
    <xf numFmtId="49" fontId="20" fillId="0" borderId="0" xfId="50" applyNumberFormat="1" applyFont="1" applyBorder="1" applyAlignment="1">
      <alignment horizontal="center" vertical="center" wrapText="1"/>
      <protection/>
    </xf>
    <xf numFmtId="49" fontId="20" fillId="0" borderId="15" xfId="50" applyNumberFormat="1" applyFont="1" applyBorder="1" applyAlignment="1">
      <alignment horizontal="center" vertical="center" wrapText="1"/>
      <protection/>
    </xf>
    <xf numFmtId="49" fontId="23" fillId="0" borderId="16" xfId="50" applyNumberFormat="1" applyFont="1" applyBorder="1" applyAlignment="1">
      <alignment horizontal="center" vertical="center"/>
      <protection/>
    </xf>
    <xf numFmtId="49" fontId="23" fillId="0" borderId="17" xfId="50" applyNumberFormat="1" applyFont="1" applyBorder="1" applyAlignment="1">
      <alignment horizontal="center" vertical="center"/>
      <protection/>
    </xf>
    <xf numFmtId="0" fontId="21" fillId="0" borderId="17" xfId="50" applyFont="1" applyBorder="1" applyAlignment="1">
      <alignment horizontal="right" vertical="center" wrapText="1"/>
      <protection/>
    </xf>
    <xf numFmtId="4" fontId="8" fillId="0" borderId="17" xfId="50" applyNumberFormat="1" applyFont="1" applyBorder="1" applyAlignment="1">
      <alignment horizontal="center" vertical="center"/>
      <protection/>
    </xf>
    <xf numFmtId="4" fontId="8" fillId="0" borderId="16" xfId="50" applyNumberFormat="1" applyFont="1" applyBorder="1" applyAlignment="1">
      <alignment horizontal="center" vertical="center"/>
      <protection/>
    </xf>
    <xf numFmtId="10" fontId="8" fillId="0" borderId="16" xfId="50" applyNumberFormat="1" applyFont="1" applyBorder="1" applyAlignment="1">
      <alignment horizontal="center" vertical="center"/>
      <protection/>
    </xf>
    <xf numFmtId="0" fontId="21" fillId="0" borderId="16" xfId="50" applyFont="1" applyBorder="1" applyAlignment="1">
      <alignment horizontal="right" vertical="center" wrapText="1"/>
      <protection/>
    </xf>
    <xf numFmtId="10" fontId="8" fillId="0" borderId="17" xfId="50" applyNumberFormat="1" applyFont="1" applyBorder="1" applyAlignment="1">
      <alignment horizontal="center" vertical="center"/>
      <protection/>
    </xf>
    <xf numFmtId="49" fontId="23" fillId="33" borderId="16" xfId="50" applyNumberFormat="1" applyFont="1" applyFill="1" applyBorder="1" applyAlignment="1">
      <alignment horizontal="center" vertical="center"/>
      <protection/>
    </xf>
    <xf numFmtId="0" fontId="21" fillId="33" borderId="16" xfId="50" applyFont="1" applyFill="1" applyBorder="1" applyAlignment="1">
      <alignment horizontal="right" vertical="center" wrapText="1"/>
      <protection/>
    </xf>
    <xf numFmtId="4" fontId="8" fillId="33" borderId="16" xfId="50" applyNumberFormat="1" applyFont="1" applyFill="1" applyBorder="1" applyAlignment="1">
      <alignment horizontal="center" vertical="center"/>
      <protection/>
    </xf>
    <xf numFmtId="0" fontId="24" fillId="33" borderId="16" xfId="50" applyFont="1" applyFill="1" applyBorder="1" applyAlignment="1">
      <alignment horizontal="right" vertical="center" wrapText="1"/>
      <protection/>
    </xf>
    <xf numFmtId="4" fontId="8" fillId="34" borderId="16" xfId="50" applyNumberFormat="1" applyFont="1" applyFill="1" applyBorder="1" applyAlignment="1">
      <alignment horizontal="center" vertical="center"/>
      <protection/>
    </xf>
    <xf numFmtId="10" fontId="8" fillId="34" borderId="17" xfId="5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0" fillId="0" borderId="0" xfId="0" applyFont="1" applyAlignment="1">
      <alignment/>
    </xf>
    <xf numFmtId="0" fontId="2" fillId="0" borderId="0" xfId="50" applyFont="1">
      <alignment/>
      <protection/>
    </xf>
    <xf numFmtId="0" fontId="131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/>
      <protection/>
    </xf>
    <xf numFmtId="0" fontId="27" fillId="0" borderId="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131" fillId="33" borderId="0" xfId="0" applyFont="1" applyFill="1" applyAlignment="1">
      <alignment horizontal="center" vertical="top" wrapText="1" readingOrder="2"/>
    </xf>
    <xf numFmtId="0" fontId="124" fillId="0" borderId="0" xfId="0" applyFont="1" applyBorder="1" applyAlignment="1">
      <alignment/>
    </xf>
    <xf numFmtId="0" fontId="132" fillId="35" borderId="16" xfId="0" applyFont="1" applyFill="1" applyBorder="1" applyAlignment="1">
      <alignment horizontal="center" vertical="center" wrapText="1"/>
    </xf>
    <xf numFmtId="0" fontId="124" fillId="35" borderId="16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36" borderId="16" xfId="0" applyNumberFormat="1" applyFill="1" applyBorder="1" applyAlignment="1">
      <alignment horizontal="center" vertical="center"/>
    </xf>
    <xf numFmtId="4" fontId="0" fillId="37" borderId="16" xfId="0" applyNumberFormat="1" applyFill="1" applyBorder="1" applyAlignment="1">
      <alignment horizontal="center" vertical="center"/>
    </xf>
    <xf numFmtId="4" fontId="132" fillId="38" borderId="16" xfId="0" applyNumberFormat="1" applyFont="1" applyFill="1" applyBorder="1" applyAlignment="1">
      <alignment horizontal="center" vertical="center"/>
    </xf>
    <xf numFmtId="0" fontId="124" fillId="0" borderId="0" xfId="0" applyFont="1" applyAlignment="1">
      <alignment/>
    </xf>
    <xf numFmtId="0" fontId="0" fillId="0" borderId="0" xfId="0" applyAlignment="1">
      <alignment horizontal="center" vertical="center"/>
    </xf>
    <xf numFmtId="4" fontId="128" fillId="0" borderId="16" xfId="0" applyNumberFormat="1" applyFont="1" applyBorder="1" applyAlignment="1">
      <alignment horizontal="center" vertical="center"/>
    </xf>
    <xf numFmtId="4" fontId="128" fillId="36" borderId="16" xfId="0" applyNumberFormat="1" applyFont="1" applyFill="1" applyBorder="1" applyAlignment="1">
      <alignment horizontal="center" vertical="center"/>
    </xf>
    <xf numFmtId="4" fontId="128" fillId="37" borderId="16" xfId="0" applyNumberFormat="1" applyFont="1" applyFill="1" applyBorder="1" applyAlignment="1">
      <alignment horizontal="center" vertical="center"/>
    </xf>
    <xf numFmtId="4" fontId="133" fillId="38" borderId="16" xfId="0" applyNumberFormat="1" applyFont="1" applyFill="1" applyBorder="1" applyAlignment="1">
      <alignment horizontal="center" vertical="center"/>
    </xf>
    <xf numFmtId="0" fontId="134" fillId="35" borderId="16" xfId="0" applyFont="1" applyFill="1" applyBorder="1" applyAlignment="1">
      <alignment horizontal="center" vertical="center" wrapText="1"/>
    </xf>
    <xf numFmtId="4" fontId="132" fillId="0" borderId="16" xfId="0" applyNumberFormat="1" applyFont="1" applyBorder="1" applyAlignment="1">
      <alignment horizontal="center" vertical="center"/>
    </xf>
    <xf numFmtId="4" fontId="132" fillId="37" borderId="16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35" fillId="39" borderId="14" xfId="0" applyFont="1" applyFill="1" applyBorder="1" applyAlignment="1">
      <alignment horizontal="center" vertical="center"/>
    </xf>
    <xf numFmtId="0" fontId="136" fillId="39" borderId="14" xfId="0" applyFont="1" applyFill="1" applyBorder="1" applyAlignment="1">
      <alignment horizontal="center" vertical="center"/>
    </xf>
    <xf numFmtId="0" fontId="136" fillId="39" borderId="14" xfId="0" applyFont="1" applyFill="1" applyBorder="1" applyAlignment="1">
      <alignment horizontal="center" vertical="center" wrapText="1"/>
    </xf>
    <xf numFmtId="0" fontId="136" fillId="39" borderId="19" xfId="0" applyFont="1" applyFill="1" applyBorder="1" applyAlignment="1">
      <alignment horizontal="center" vertical="center"/>
    </xf>
    <xf numFmtId="0" fontId="136" fillId="39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32" fillId="0" borderId="19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8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wrapText="1"/>
    </xf>
    <xf numFmtId="0" fontId="79" fillId="40" borderId="21" xfId="0" applyFont="1" applyFill="1" applyBorder="1" applyAlignment="1">
      <alignment horizontal="center" wrapText="1"/>
    </xf>
    <xf numFmtId="0" fontId="124" fillId="40" borderId="22" xfId="0" applyFont="1" applyFill="1" applyBorder="1" applyAlignment="1">
      <alignment horizontal="center" wrapText="1"/>
    </xf>
    <xf numFmtId="4" fontId="28" fillId="0" borderId="23" xfId="0" applyNumberFormat="1" applyFont="1" applyBorder="1" applyAlignment="1">
      <alignment horizontal="center" vertical="center" wrapText="1"/>
    </xf>
    <xf numFmtId="4" fontId="28" fillId="0" borderId="24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164" fontId="15" fillId="0" borderId="16" xfId="45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4" fontId="28" fillId="39" borderId="2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135" fillId="39" borderId="26" xfId="0" applyFont="1" applyFill="1" applyBorder="1" applyAlignment="1">
      <alignment horizontal="center" vertical="center"/>
    </xf>
    <xf numFmtId="0" fontId="137" fillId="39" borderId="27" xfId="0" applyFont="1" applyFill="1" applyBorder="1" applyAlignment="1">
      <alignment horizontal="center" vertical="center"/>
    </xf>
    <xf numFmtId="0" fontId="135" fillId="39" borderId="28" xfId="0" applyFont="1" applyFill="1" applyBorder="1" applyAlignment="1">
      <alignment horizontal="center" vertical="center" wrapText="1"/>
    </xf>
    <xf numFmtId="0" fontId="132" fillId="33" borderId="29" xfId="0" applyFont="1" applyFill="1" applyBorder="1" applyAlignment="1">
      <alignment horizontal="center" vertical="center" wrapText="1"/>
    </xf>
    <xf numFmtId="0" fontId="132" fillId="33" borderId="30" xfId="0" applyFont="1" applyFill="1" applyBorder="1" applyAlignment="1">
      <alignment vertical="center" wrapText="1"/>
    </xf>
    <xf numFmtId="4" fontId="132" fillId="33" borderId="31" xfId="0" applyNumberFormat="1" applyFont="1" applyFill="1" applyBorder="1" applyAlignment="1">
      <alignment horizontal="center" vertical="center"/>
    </xf>
    <xf numFmtId="4" fontId="132" fillId="33" borderId="32" xfId="0" applyNumberFormat="1" applyFont="1" applyFill="1" applyBorder="1" applyAlignment="1">
      <alignment horizontal="center" vertical="center"/>
    </xf>
    <xf numFmtId="0" fontId="132" fillId="0" borderId="33" xfId="0" applyFont="1" applyBorder="1" applyAlignment="1">
      <alignment/>
    </xf>
    <xf numFmtId="0" fontId="132" fillId="0" borderId="34" xfId="0" applyFont="1" applyBorder="1" applyAlignment="1">
      <alignment/>
    </xf>
    <xf numFmtId="0" fontId="132" fillId="0" borderId="14" xfId="0" applyFont="1" applyBorder="1" applyAlignment="1">
      <alignment/>
    </xf>
    <xf numFmtId="0" fontId="132" fillId="0" borderId="35" xfId="0" applyFont="1" applyBorder="1" applyAlignment="1">
      <alignment/>
    </xf>
    <xf numFmtId="0" fontId="132" fillId="0" borderId="36" xfId="0" applyFont="1" applyBorder="1" applyAlignment="1">
      <alignment/>
    </xf>
    <xf numFmtId="0" fontId="132" fillId="0" borderId="37" xfId="0" applyFont="1" applyBorder="1" applyAlignment="1">
      <alignment/>
    </xf>
    <xf numFmtId="0" fontId="124" fillId="39" borderId="38" xfId="0" applyFont="1" applyFill="1" applyBorder="1" applyAlignment="1">
      <alignment horizontal="center" vertical="center" wrapText="1"/>
    </xf>
    <xf numFmtId="0" fontId="138" fillId="33" borderId="0" xfId="0" applyFont="1" applyFill="1" applyBorder="1" applyAlignment="1">
      <alignment vertical="center"/>
    </xf>
    <xf numFmtId="0" fontId="124" fillId="33" borderId="0" xfId="0" applyFont="1" applyFill="1" applyBorder="1" applyAlignment="1">
      <alignment vertical="center" readingOrder="2"/>
    </xf>
    <xf numFmtId="0" fontId="131" fillId="0" borderId="0" xfId="0" applyFont="1" applyAlignment="1">
      <alignment/>
    </xf>
    <xf numFmtId="0" fontId="124" fillId="39" borderId="1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39" xfId="0" applyBorder="1" applyAlignment="1">
      <alignment/>
    </xf>
    <xf numFmtId="0" fontId="36" fillId="0" borderId="14" xfId="0" applyFont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right" vertical="center" wrapText="1" readingOrder="2"/>
    </xf>
    <xf numFmtId="4" fontId="13" fillId="0" borderId="12" xfId="53" applyNumberFormat="1" applyFont="1" applyBorder="1" applyAlignment="1">
      <alignment horizontal="right" vertical="center" wrapText="1" readingOrder="2"/>
      <protection/>
    </xf>
    <xf numFmtId="4" fontId="139" fillId="0" borderId="13" xfId="0" applyNumberFormat="1" applyFont="1" applyBorder="1" applyAlignment="1">
      <alignment horizontal="center" vertical="center"/>
    </xf>
    <xf numFmtId="4" fontId="139" fillId="0" borderId="12" xfId="0" applyNumberFormat="1" applyFont="1" applyBorder="1" applyAlignment="1">
      <alignment horizontal="center" vertical="center"/>
    </xf>
    <xf numFmtId="0" fontId="139" fillId="0" borderId="0" xfId="0" applyFont="1" applyAlignment="1">
      <alignment/>
    </xf>
    <xf numFmtId="4" fontId="28" fillId="0" borderId="12" xfId="53" applyNumberFormat="1" applyFont="1" applyBorder="1" applyAlignment="1">
      <alignment horizontal="right" vertical="center" wrapText="1" readingOrder="2"/>
      <protection/>
    </xf>
    <xf numFmtId="4" fontId="139" fillId="39" borderId="13" xfId="0" applyNumberFormat="1" applyFont="1" applyFill="1" applyBorder="1" applyAlignment="1">
      <alignment horizontal="center" vertical="center"/>
    </xf>
    <xf numFmtId="4" fontId="139" fillId="41" borderId="40" xfId="0" applyNumberFormat="1" applyFont="1" applyFill="1" applyBorder="1" applyAlignment="1">
      <alignment horizontal="center" vertical="center"/>
    </xf>
    <xf numFmtId="4" fontId="14" fillId="0" borderId="12" xfId="53" applyNumberFormat="1" applyFont="1" applyBorder="1" applyAlignment="1">
      <alignment horizontal="right" vertical="center" wrapText="1" readingOrder="2"/>
      <protection/>
    </xf>
    <xf numFmtId="0" fontId="13" fillId="0" borderId="0" xfId="52" applyFont="1" applyBorder="1" applyAlignment="1">
      <alignment vertical="center"/>
      <protection/>
    </xf>
    <xf numFmtId="0" fontId="13" fillId="0" borderId="0" xfId="52" applyFont="1" applyBorder="1" applyAlignment="1">
      <alignment horizontal="right" vertical="center"/>
      <protection/>
    </xf>
    <xf numFmtId="4" fontId="129" fillId="0" borderId="13" xfId="0" applyNumberFormat="1" applyFont="1" applyBorder="1" applyAlignment="1">
      <alignment horizontal="center" vertical="center"/>
    </xf>
    <xf numFmtId="43" fontId="15" fillId="42" borderId="14" xfId="45" applyFont="1" applyFill="1" applyBorder="1" applyAlignment="1">
      <alignment vertical="center"/>
    </xf>
    <xf numFmtId="0" fontId="139" fillId="0" borderId="0" xfId="0" applyFont="1" applyAlignment="1">
      <alignment vertical="center"/>
    </xf>
    <xf numFmtId="0" fontId="129" fillId="0" borderId="0" xfId="0" applyFont="1" applyAlignment="1">
      <alignment/>
    </xf>
    <xf numFmtId="4" fontId="140" fillId="39" borderId="13" xfId="0" applyNumberFormat="1" applyFont="1" applyFill="1" applyBorder="1" applyAlignment="1">
      <alignment horizontal="center" vertical="center"/>
    </xf>
    <xf numFmtId="4" fontId="140" fillId="43" borderId="13" xfId="0" applyNumberFormat="1" applyFont="1" applyFill="1" applyBorder="1" applyAlignment="1">
      <alignment horizontal="center" vertical="center"/>
    </xf>
    <xf numFmtId="0" fontId="4" fillId="0" borderId="0" xfId="52" applyFont="1" applyBorder="1" applyAlignment="1">
      <alignment vertical="top" wrapText="1"/>
      <protection/>
    </xf>
    <xf numFmtId="0" fontId="141" fillId="0" borderId="0" xfId="0" applyFont="1" applyAlignment="1">
      <alignment horizontal="center"/>
    </xf>
    <xf numFmtId="0" fontId="142" fillId="39" borderId="41" xfId="0" applyFont="1" applyFill="1" applyBorder="1" applyAlignment="1">
      <alignment horizontal="center" vertical="center" wrapText="1"/>
    </xf>
    <xf numFmtId="0" fontId="142" fillId="39" borderId="42" xfId="0" applyFont="1" applyFill="1" applyBorder="1" applyAlignment="1">
      <alignment horizontal="center" vertical="center" wrapText="1"/>
    </xf>
    <xf numFmtId="0" fontId="142" fillId="39" borderId="43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right" vertical="center" wrapText="1"/>
    </xf>
    <xf numFmtId="0" fontId="13" fillId="33" borderId="45" xfId="0" applyFont="1" applyFill="1" applyBorder="1" applyAlignment="1">
      <alignment horizontal="right" vertical="center" wrapText="1"/>
    </xf>
    <xf numFmtId="4" fontId="139" fillId="37" borderId="46" xfId="0" applyNumberFormat="1" applyFont="1" applyFill="1" applyBorder="1" applyAlignment="1">
      <alignment horizontal="center" vertical="center"/>
    </xf>
    <xf numFmtId="4" fontId="139" fillId="0" borderId="47" xfId="0" applyNumberFormat="1" applyFont="1" applyBorder="1" applyAlignment="1">
      <alignment horizontal="center" vertical="center"/>
    </xf>
    <xf numFmtId="4" fontId="139" fillId="41" borderId="45" xfId="0" applyNumberFormat="1" applyFont="1" applyFill="1" applyBorder="1" applyAlignment="1">
      <alignment horizontal="center" vertical="center"/>
    </xf>
    <xf numFmtId="4" fontId="139" fillId="41" borderId="48" xfId="0" applyNumberFormat="1" applyFont="1" applyFill="1" applyBorder="1" applyAlignment="1">
      <alignment horizontal="center" vertical="center"/>
    </xf>
    <xf numFmtId="4" fontId="139" fillId="41" borderId="49" xfId="0" applyNumberFormat="1" applyFont="1" applyFill="1" applyBorder="1" applyAlignment="1">
      <alignment horizontal="center" vertical="center"/>
    </xf>
    <xf numFmtId="4" fontId="139" fillId="0" borderId="45" xfId="0" applyNumberFormat="1" applyFont="1" applyBorder="1" applyAlignment="1">
      <alignment horizontal="center" vertical="center"/>
    </xf>
    <xf numFmtId="4" fontId="139" fillId="0" borderId="50" xfId="0" applyNumberFormat="1" applyFont="1" applyBorder="1" applyAlignment="1">
      <alignment horizontal="center" vertical="center"/>
    </xf>
    <xf numFmtId="4" fontId="139" fillId="0" borderId="44" xfId="0" applyNumberFormat="1" applyFont="1" applyBorder="1" applyAlignment="1">
      <alignment horizontal="center" vertical="center"/>
    </xf>
    <xf numFmtId="4" fontId="139" fillId="37" borderId="51" xfId="0" applyNumberFormat="1" applyFont="1" applyFill="1" applyBorder="1" applyAlignment="1">
      <alignment horizontal="center" vertical="center"/>
    </xf>
    <xf numFmtId="49" fontId="14" fillId="44" borderId="52" xfId="0" applyNumberFormat="1" applyFont="1" applyFill="1" applyBorder="1" applyAlignment="1">
      <alignment horizontal="right" vertical="center" wrapText="1" readingOrder="2"/>
    </xf>
    <xf numFmtId="49" fontId="14" fillId="44" borderId="53" xfId="0" applyNumberFormat="1" applyFont="1" applyFill="1" applyBorder="1" applyAlignment="1">
      <alignment horizontal="right" vertical="center" wrapText="1" readingOrder="2"/>
    </xf>
    <xf numFmtId="49" fontId="13" fillId="33" borderId="13" xfId="0" applyNumberFormat="1" applyFont="1" applyFill="1" applyBorder="1" applyAlignment="1">
      <alignment horizontal="center" vertical="center"/>
    </xf>
    <xf numFmtId="49" fontId="14" fillId="44" borderId="13" xfId="0" applyNumberFormat="1" applyFont="1" applyFill="1" applyBorder="1" applyAlignment="1">
      <alignment horizontal="right" vertical="center" wrapText="1" readingOrder="2"/>
    </xf>
    <xf numFmtId="49" fontId="28" fillId="33" borderId="54" xfId="0" applyNumberFormat="1" applyFont="1" applyFill="1" applyBorder="1" applyAlignment="1">
      <alignment horizontal="center" vertical="center" wrapText="1"/>
    </xf>
    <xf numFmtId="49" fontId="28" fillId="44" borderId="55" xfId="0" applyNumberFormat="1" applyFont="1" applyFill="1" applyBorder="1" applyAlignment="1">
      <alignment horizontal="right" vertical="center" wrapText="1" readingOrder="2"/>
    </xf>
    <xf numFmtId="49" fontId="13" fillId="44" borderId="55" xfId="0" applyNumberFormat="1" applyFont="1" applyFill="1" applyBorder="1" applyAlignment="1">
      <alignment horizontal="right" vertical="center" wrapText="1" readingOrder="2"/>
    </xf>
    <xf numFmtId="49" fontId="37" fillId="44" borderId="55" xfId="0" applyNumberFormat="1" applyFont="1" applyFill="1" applyBorder="1" applyAlignment="1">
      <alignment horizontal="right" vertical="center" wrapText="1" readingOrder="2"/>
    </xf>
    <xf numFmtId="0" fontId="140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139" fillId="0" borderId="0" xfId="45" applyNumberFormat="1" applyFont="1" applyAlignment="1">
      <alignment vertical="center"/>
    </xf>
    <xf numFmtId="4" fontId="143" fillId="0" borderId="0" xfId="45" applyNumberFormat="1" applyFont="1" applyAlignment="1">
      <alignment vertical="center"/>
    </xf>
    <xf numFmtId="0" fontId="139" fillId="0" borderId="0" xfId="0" applyFont="1" applyBorder="1" applyAlignment="1">
      <alignment/>
    </xf>
    <xf numFmtId="0" fontId="142" fillId="33" borderId="19" xfId="0" applyFont="1" applyFill="1" applyBorder="1" applyAlignment="1">
      <alignment vertical="center" wrapText="1"/>
    </xf>
    <xf numFmtId="4" fontId="143" fillId="33" borderId="19" xfId="45" applyNumberFormat="1" applyFont="1" applyFill="1" applyBorder="1" applyAlignment="1">
      <alignment horizontal="center" vertical="center"/>
    </xf>
    <xf numFmtId="0" fontId="139" fillId="33" borderId="19" xfId="0" applyFont="1" applyFill="1" applyBorder="1" applyAlignment="1">
      <alignment horizontal="center" vertical="center"/>
    </xf>
    <xf numFmtId="0" fontId="144" fillId="33" borderId="14" xfId="0" applyFont="1" applyFill="1" applyBorder="1" applyAlignment="1">
      <alignment vertical="center" wrapText="1"/>
    </xf>
    <xf numFmtId="0" fontId="145" fillId="33" borderId="19" xfId="0" applyFont="1" applyFill="1" applyBorder="1" applyAlignment="1">
      <alignment horizontal="right" vertical="center" wrapText="1"/>
    </xf>
    <xf numFmtId="0" fontId="139" fillId="33" borderId="56" xfId="0" applyFont="1" applyFill="1" applyBorder="1" applyAlignment="1">
      <alignment vertical="center" wrapText="1"/>
    </xf>
    <xf numFmtId="0" fontId="139" fillId="33" borderId="16" xfId="0" applyFont="1" applyFill="1" applyBorder="1" applyAlignment="1">
      <alignment vertical="center" wrapText="1"/>
    </xf>
    <xf numFmtId="0" fontId="139" fillId="33" borderId="0" xfId="0" applyFont="1" applyFill="1" applyAlignment="1">
      <alignment/>
    </xf>
    <xf numFmtId="0" fontId="139" fillId="33" borderId="0" xfId="0" applyFont="1" applyFill="1" applyAlignment="1">
      <alignment vertical="center"/>
    </xf>
    <xf numFmtId="4" fontId="143" fillId="33" borderId="0" xfId="45" applyNumberFormat="1" applyFont="1" applyFill="1" applyAlignment="1">
      <alignment vertical="center"/>
    </xf>
    <xf numFmtId="0" fontId="143" fillId="33" borderId="0" xfId="0" applyFont="1" applyFill="1" applyAlignment="1">
      <alignment vertical="center"/>
    </xf>
    <xf numFmtId="0" fontId="146" fillId="0" borderId="0" xfId="0" applyFont="1" applyAlignment="1">
      <alignment/>
    </xf>
    <xf numFmtId="0" fontId="142" fillId="33" borderId="57" xfId="0" applyFont="1" applyFill="1" applyBorder="1" applyAlignment="1">
      <alignment vertical="center" wrapText="1"/>
    </xf>
    <xf numFmtId="4" fontId="143" fillId="33" borderId="57" xfId="45" applyNumberFormat="1" applyFont="1" applyFill="1" applyBorder="1" applyAlignment="1">
      <alignment horizontal="center" vertical="center"/>
    </xf>
    <xf numFmtId="0" fontId="139" fillId="33" borderId="57" xfId="0" applyFont="1" applyFill="1" applyBorder="1" applyAlignment="1">
      <alignment horizontal="center" vertical="center"/>
    </xf>
    <xf numFmtId="0" fontId="147" fillId="33" borderId="14" xfId="0" applyFont="1" applyFill="1" applyBorder="1" applyAlignment="1">
      <alignment horizontal="center" vertical="center" wrapText="1"/>
    </xf>
    <xf numFmtId="0" fontId="144" fillId="33" borderId="19" xfId="0" applyFont="1" applyFill="1" applyBorder="1" applyAlignment="1">
      <alignment horizontal="right" vertical="center" wrapText="1"/>
    </xf>
    <xf numFmtId="4" fontId="28" fillId="33" borderId="16" xfId="45" applyNumberFormat="1" applyFont="1" applyFill="1" applyBorder="1" applyAlignment="1">
      <alignment horizontal="center" vertical="center"/>
    </xf>
    <xf numFmtId="0" fontId="143" fillId="33" borderId="58" xfId="0" applyFont="1" applyFill="1" applyBorder="1" applyAlignment="1">
      <alignment horizontal="center" vertical="center" wrapText="1"/>
    </xf>
    <xf numFmtId="0" fontId="148" fillId="33" borderId="14" xfId="0" applyFont="1" applyFill="1" applyBorder="1" applyAlignment="1">
      <alignment vertical="center" wrapText="1"/>
    </xf>
    <xf numFmtId="0" fontId="149" fillId="35" borderId="16" xfId="0" applyFont="1" applyFill="1" applyBorder="1" applyAlignment="1">
      <alignment horizontal="center" vertical="center" wrapText="1"/>
    </xf>
    <xf numFmtId="4" fontId="145" fillId="35" borderId="16" xfId="45" applyNumberFormat="1" applyFont="1" applyFill="1" applyBorder="1" applyAlignment="1">
      <alignment horizontal="center" vertical="center" wrapText="1"/>
    </xf>
    <xf numFmtId="0" fontId="145" fillId="35" borderId="16" xfId="0" applyFont="1" applyFill="1" applyBorder="1" applyAlignment="1">
      <alignment horizontal="center" vertical="center" wrapText="1"/>
    </xf>
    <xf numFmtId="0" fontId="143" fillId="35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36" fillId="0" borderId="59" xfId="0" applyFont="1" applyBorder="1" applyAlignment="1">
      <alignment horizontal="center" vertical="center" wrapText="1"/>
    </xf>
    <xf numFmtId="4" fontId="129" fillId="0" borderId="60" xfId="0" applyNumberFormat="1" applyFont="1" applyBorder="1" applyAlignment="1">
      <alignment horizontal="center" vertical="center"/>
    </xf>
    <xf numFmtId="43" fontId="15" fillId="42" borderId="61" xfId="45" applyFont="1" applyFill="1" applyBorder="1" applyAlignment="1">
      <alignment vertical="center"/>
    </xf>
    <xf numFmtId="43" fontId="150" fillId="45" borderId="22" xfId="45" applyFont="1" applyFill="1" applyBorder="1" applyAlignment="1">
      <alignment vertical="center"/>
    </xf>
    <xf numFmtId="0" fontId="36" fillId="0" borderId="62" xfId="0" applyFont="1" applyBorder="1" applyAlignment="1">
      <alignment horizontal="center" vertical="center" wrapText="1"/>
    </xf>
    <xf numFmtId="4" fontId="13" fillId="0" borderId="63" xfId="53" applyNumberFormat="1" applyFont="1" applyBorder="1" applyAlignment="1">
      <alignment horizontal="right" vertical="center" wrapText="1" readingOrder="2"/>
      <protection/>
    </xf>
    <xf numFmtId="4" fontId="129" fillId="0" borderId="40" xfId="0" applyNumberFormat="1" applyFont="1" applyBorder="1" applyAlignment="1">
      <alignment horizontal="center" vertical="center"/>
    </xf>
    <xf numFmtId="4" fontId="129" fillId="0" borderId="64" xfId="0" applyNumberFormat="1" applyFont="1" applyBorder="1" applyAlignment="1">
      <alignment horizontal="center" vertical="center"/>
    </xf>
    <xf numFmtId="0" fontId="150" fillId="41" borderId="16" xfId="0" applyFont="1" applyFill="1" applyBorder="1" applyAlignment="1">
      <alignment horizontal="center" vertical="center" wrapText="1"/>
    </xf>
    <xf numFmtId="0" fontId="143" fillId="41" borderId="16" xfId="0" applyFont="1" applyFill="1" applyBorder="1" applyAlignment="1">
      <alignment horizontal="center" vertical="center" wrapText="1"/>
    </xf>
    <xf numFmtId="0" fontId="142" fillId="41" borderId="16" xfId="0" applyFont="1" applyFill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4" fontId="13" fillId="0" borderId="66" xfId="53" applyNumberFormat="1" applyFont="1" applyBorder="1" applyAlignment="1">
      <alignment horizontal="right" vertical="center" wrapText="1" readingOrder="2"/>
      <protection/>
    </xf>
    <xf numFmtId="4" fontId="129" fillId="0" borderId="67" xfId="0" applyNumberFormat="1" applyFont="1" applyBorder="1" applyAlignment="1">
      <alignment horizontal="center" vertical="center"/>
    </xf>
    <xf numFmtId="4" fontId="129" fillId="0" borderId="68" xfId="0" applyNumberFormat="1" applyFont="1" applyBorder="1" applyAlignment="1">
      <alignment horizontal="center" vertical="center"/>
    </xf>
    <xf numFmtId="4" fontId="37" fillId="0" borderId="63" xfId="53" applyNumberFormat="1" applyFont="1" applyBorder="1" applyAlignment="1">
      <alignment horizontal="right" vertical="center" wrapText="1" readingOrder="2"/>
      <protection/>
    </xf>
    <xf numFmtId="4" fontId="129" fillId="12" borderId="16" xfId="0" applyNumberFormat="1" applyFont="1" applyFill="1" applyBorder="1" applyAlignment="1">
      <alignment horizontal="center" vertical="center" wrapText="1"/>
    </xf>
    <xf numFmtId="43" fontId="15" fillId="42" borderId="16" xfId="45" applyFont="1" applyFill="1" applyBorder="1" applyAlignment="1">
      <alignment vertical="center"/>
    </xf>
    <xf numFmtId="0" fontId="139" fillId="0" borderId="0" xfId="0" applyFont="1" applyAlignment="1">
      <alignment horizontal="center" vertical="center"/>
    </xf>
    <xf numFmtId="4" fontId="140" fillId="0" borderId="12" xfId="0" applyNumberFormat="1" applyFont="1" applyBorder="1" applyAlignment="1">
      <alignment horizontal="center" vertical="center"/>
    </xf>
    <xf numFmtId="49" fontId="14" fillId="44" borderId="69" xfId="0" applyNumberFormat="1" applyFont="1" applyFill="1" applyBorder="1" applyAlignment="1">
      <alignment horizontal="right" vertical="center" wrapText="1" readingOrder="2"/>
    </xf>
    <xf numFmtId="0" fontId="13" fillId="0" borderId="0" xfId="52" applyFont="1" applyFill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151" fillId="0" borderId="10" xfId="0" applyFont="1" applyBorder="1" applyAlignment="1">
      <alignment/>
    </xf>
    <xf numFmtId="0" fontId="151" fillId="0" borderId="0" xfId="0" applyFont="1" applyAlignment="1">
      <alignment/>
    </xf>
    <xf numFmtId="0" fontId="3" fillId="0" borderId="0" xfId="0" applyFont="1" applyAlignment="1">
      <alignment vertical="center"/>
    </xf>
    <xf numFmtId="49" fontId="40" fillId="0" borderId="0" xfId="0" applyNumberFormat="1" applyFont="1" applyBorder="1" applyAlignment="1">
      <alignment vertical="center"/>
    </xf>
    <xf numFmtId="0" fontId="152" fillId="39" borderId="42" xfId="0" applyFont="1" applyFill="1" applyBorder="1" applyAlignment="1">
      <alignment horizontal="center" vertical="center" wrapText="1"/>
    </xf>
    <xf numFmtId="0" fontId="151" fillId="0" borderId="0" xfId="0" applyFont="1" applyBorder="1" applyAlignment="1">
      <alignment/>
    </xf>
    <xf numFmtId="0" fontId="152" fillId="39" borderId="43" xfId="0" applyFont="1" applyFill="1" applyBorder="1" applyAlignment="1">
      <alignment horizontal="center" vertical="center" wrapText="1"/>
    </xf>
    <xf numFmtId="0" fontId="151" fillId="0" borderId="11" xfId="0" applyFont="1" applyBorder="1" applyAlignment="1">
      <alignment/>
    </xf>
    <xf numFmtId="0" fontId="41" fillId="0" borderId="0" xfId="52" applyFont="1" applyBorder="1">
      <alignment/>
      <protection/>
    </xf>
    <xf numFmtId="0" fontId="41" fillId="0" borderId="0" xfId="50" applyFont="1" applyBorder="1">
      <alignment/>
      <protection/>
    </xf>
    <xf numFmtId="0" fontId="152" fillId="33" borderId="0" xfId="0" applyFont="1" applyFill="1" applyAlignment="1">
      <alignment vertical="center"/>
    </xf>
    <xf numFmtId="49" fontId="14" fillId="44" borderId="70" xfId="0" applyNumberFormat="1" applyFont="1" applyFill="1" applyBorder="1" applyAlignment="1">
      <alignment horizontal="right" vertical="center" wrapText="1" readingOrder="2"/>
    </xf>
    <xf numFmtId="4" fontId="140" fillId="0" borderId="13" xfId="0" applyNumberFormat="1" applyFont="1" applyBorder="1" applyAlignment="1">
      <alignment horizontal="center" vertical="center"/>
    </xf>
    <xf numFmtId="4" fontId="140" fillId="46" borderId="13" xfId="0" applyNumberFormat="1" applyFont="1" applyFill="1" applyBorder="1" applyAlignment="1">
      <alignment horizontal="center" vertical="center"/>
    </xf>
    <xf numFmtId="4" fontId="140" fillId="0" borderId="71" xfId="0" applyNumberFormat="1" applyFont="1" applyBorder="1" applyAlignment="1">
      <alignment horizontal="center" vertical="center"/>
    </xf>
    <xf numFmtId="4" fontId="140" fillId="46" borderId="12" xfId="0" applyNumberFormat="1" applyFont="1" applyFill="1" applyBorder="1" applyAlignment="1">
      <alignment horizontal="center" vertical="center"/>
    </xf>
    <xf numFmtId="0" fontId="13" fillId="33" borderId="72" xfId="0" applyFont="1" applyFill="1" applyBorder="1" applyAlignment="1">
      <alignment horizontal="center" vertical="center" wrapText="1"/>
    </xf>
    <xf numFmtId="0" fontId="131" fillId="33" borderId="0" xfId="0" applyFont="1" applyFill="1" applyAlignment="1">
      <alignment horizontal="center" vertical="center" wrapText="1" readingOrder="2"/>
    </xf>
    <xf numFmtId="0" fontId="3" fillId="0" borderId="0" xfId="52" applyFont="1" applyBorder="1" applyAlignment="1">
      <alignment vertical="center" wrapText="1"/>
      <protection/>
    </xf>
    <xf numFmtId="0" fontId="124" fillId="0" borderId="0" xfId="0" applyFont="1" applyAlignment="1">
      <alignment/>
    </xf>
    <xf numFmtId="43" fontId="0" fillId="0" borderId="0" xfId="45" applyFont="1" applyAlignment="1">
      <alignment/>
    </xf>
    <xf numFmtId="43" fontId="0" fillId="0" borderId="0" xfId="0" applyNumberFormat="1" applyAlignment="1">
      <alignment/>
    </xf>
    <xf numFmtId="4" fontId="37" fillId="0" borderId="12" xfId="53" applyNumberFormat="1" applyFont="1" applyBorder="1" applyAlignment="1">
      <alignment horizontal="right" vertical="center" wrapText="1" readingOrder="2"/>
      <protection/>
    </xf>
    <xf numFmtId="0" fontId="0" fillId="0" borderId="0" xfId="0" applyAlignment="1">
      <alignment horizontal="center"/>
    </xf>
    <xf numFmtId="4" fontId="139" fillId="39" borderId="73" xfId="0" applyNumberFormat="1" applyFont="1" applyFill="1" applyBorder="1" applyAlignment="1">
      <alignment horizontal="center" vertical="center"/>
    </xf>
    <xf numFmtId="0" fontId="139" fillId="0" borderId="0" xfId="0" applyFont="1" applyAlignment="1">
      <alignment wrapText="1"/>
    </xf>
    <xf numFmtId="0" fontId="143" fillId="33" borderId="0" xfId="0" applyFont="1" applyFill="1" applyBorder="1" applyAlignment="1">
      <alignment horizontal="center" vertical="center" wrapText="1" readingOrder="2"/>
    </xf>
    <xf numFmtId="0" fontId="143" fillId="33" borderId="0" xfId="0" applyFont="1" applyFill="1" applyBorder="1" applyAlignment="1">
      <alignment horizontal="center" vertical="center" readingOrder="2"/>
    </xf>
    <xf numFmtId="0" fontId="139" fillId="0" borderId="0" xfId="0" applyFont="1" applyAlignment="1">
      <alignment horizontal="center"/>
    </xf>
    <xf numFmtId="4" fontId="140" fillId="33" borderId="0" xfId="0" applyNumberFormat="1" applyFont="1" applyFill="1" applyBorder="1" applyAlignment="1">
      <alignment horizontal="center" vertical="center"/>
    </xf>
    <xf numFmtId="0" fontId="139" fillId="0" borderId="74" xfId="0" applyFont="1" applyBorder="1" applyAlignment="1">
      <alignment/>
    </xf>
    <xf numFmtId="0" fontId="150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43" fillId="0" borderId="0" xfId="0" applyFont="1" applyAlignment="1">
      <alignment vertical="center"/>
    </xf>
    <xf numFmtId="0" fontId="139" fillId="0" borderId="15" xfId="0" applyFont="1" applyBorder="1" applyAlignment="1">
      <alignment/>
    </xf>
    <xf numFmtId="0" fontId="142" fillId="39" borderId="16" xfId="0" applyFont="1" applyFill="1" applyBorder="1" applyAlignment="1">
      <alignment horizontal="center" vertical="center" wrapText="1"/>
    </xf>
    <xf numFmtId="0" fontId="150" fillId="39" borderId="17" xfId="0" applyFont="1" applyFill="1" applyBorder="1" applyAlignment="1">
      <alignment horizontal="center"/>
    </xf>
    <xf numFmtId="4" fontId="143" fillId="37" borderId="16" xfId="0" applyNumberFormat="1" applyFont="1" applyFill="1" applyBorder="1" applyAlignment="1">
      <alignment horizontal="center" vertical="center"/>
    </xf>
    <xf numFmtId="4" fontId="28" fillId="33" borderId="16" xfId="0" applyNumberFormat="1" applyFont="1" applyFill="1" applyBorder="1" applyAlignment="1">
      <alignment horizontal="center" vertical="center"/>
    </xf>
    <xf numFmtId="4" fontId="28" fillId="33" borderId="75" xfId="0" applyNumberFormat="1" applyFont="1" applyFill="1" applyBorder="1" applyAlignment="1">
      <alignment horizontal="center" vertical="center"/>
    </xf>
    <xf numFmtId="4" fontId="143" fillId="37" borderId="76" xfId="0" applyNumberFormat="1" applyFont="1" applyFill="1" applyBorder="1" applyAlignment="1">
      <alignment horizontal="center"/>
    </xf>
    <xf numFmtId="4" fontId="143" fillId="33" borderId="16" xfId="0" applyNumberFormat="1" applyFont="1" applyFill="1" applyBorder="1" applyAlignment="1">
      <alignment horizontal="center"/>
    </xf>
    <xf numFmtId="0" fontId="139" fillId="0" borderId="38" xfId="0" applyFont="1" applyBorder="1" applyAlignment="1">
      <alignment horizontal="right"/>
    </xf>
    <xf numFmtId="0" fontId="139" fillId="0" borderId="77" xfId="0" applyFont="1" applyBorder="1" applyAlignment="1">
      <alignment horizontal="right"/>
    </xf>
    <xf numFmtId="0" fontId="139" fillId="0" borderId="25" xfId="0" applyFont="1" applyBorder="1" applyAlignment="1">
      <alignment horizontal="right"/>
    </xf>
    <xf numFmtId="4" fontId="143" fillId="46" borderId="76" xfId="0" applyNumberFormat="1" applyFont="1" applyFill="1" applyBorder="1" applyAlignment="1">
      <alignment horizontal="center"/>
    </xf>
    <xf numFmtId="4" fontId="143" fillId="39" borderId="17" xfId="0" applyNumberFormat="1" applyFont="1" applyFill="1" applyBorder="1" applyAlignment="1">
      <alignment horizontal="center" vertical="center"/>
    </xf>
    <xf numFmtId="4" fontId="139" fillId="33" borderId="16" xfId="0" applyNumberFormat="1" applyFont="1" applyFill="1" applyBorder="1" applyAlignment="1">
      <alignment horizontal="center" vertical="center"/>
    </xf>
    <xf numFmtId="4" fontId="143" fillId="39" borderId="16" xfId="0" applyNumberFormat="1" applyFont="1" applyFill="1" applyBorder="1" applyAlignment="1">
      <alignment horizontal="center" vertical="center"/>
    </xf>
    <xf numFmtId="4" fontId="139" fillId="33" borderId="75" xfId="0" applyNumberFormat="1" applyFont="1" applyFill="1" applyBorder="1" applyAlignment="1">
      <alignment horizontal="center" vertical="center"/>
    </xf>
    <xf numFmtId="4" fontId="143" fillId="46" borderId="17" xfId="0" applyNumberFormat="1" applyFont="1" applyFill="1" applyBorder="1" applyAlignment="1">
      <alignment horizontal="center" vertical="center"/>
    </xf>
    <xf numFmtId="4" fontId="143" fillId="46" borderId="78" xfId="0" applyNumberFormat="1" applyFont="1" applyFill="1" applyBorder="1" applyAlignment="1">
      <alignment horizontal="center" vertical="center"/>
    </xf>
    <xf numFmtId="4" fontId="143" fillId="35" borderId="78" xfId="0" applyNumberFormat="1" applyFont="1" applyFill="1" applyBorder="1" applyAlignment="1">
      <alignment horizontal="center" vertical="center"/>
    </xf>
    <xf numFmtId="0" fontId="150" fillId="0" borderId="0" xfId="0" applyFont="1" applyAlignment="1">
      <alignment/>
    </xf>
    <xf numFmtId="0" fontId="132" fillId="39" borderId="38" xfId="0" applyFont="1" applyFill="1" applyBorder="1" applyAlignment="1">
      <alignment horizontal="center" vertical="center" wrapText="1"/>
    </xf>
    <xf numFmtId="0" fontId="132" fillId="39" borderId="17" xfId="0" applyFont="1" applyFill="1" applyBorder="1" applyAlignment="1">
      <alignment horizontal="center" vertical="center" wrapText="1"/>
    </xf>
    <xf numFmtId="4" fontId="79" fillId="33" borderId="38" xfId="0" applyNumberFormat="1" applyFont="1" applyFill="1" applyBorder="1" applyAlignment="1">
      <alignment horizontal="center" vertical="center" wrapText="1"/>
    </xf>
    <xf numFmtId="4" fontId="79" fillId="33" borderId="16" xfId="0" applyNumberFormat="1" applyFont="1" applyFill="1" applyBorder="1" applyAlignment="1">
      <alignment horizontal="center" vertical="center" wrapText="1"/>
    </xf>
    <xf numFmtId="4" fontId="15" fillId="47" borderId="14" xfId="0" applyNumberFormat="1" applyFont="1" applyFill="1" applyBorder="1" applyAlignment="1">
      <alignment horizontal="center" vertical="center" wrapText="1"/>
    </xf>
    <xf numFmtId="43" fontId="139" fillId="0" borderId="0" xfId="0" applyNumberFormat="1" applyFont="1" applyAlignment="1">
      <alignment vertical="center"/>
    </xf>
    <xf numFmtId="4" fontId="147" fillId="0" borderId="12" xfId="0" applyNumberFormat="1" applyFont="1" applyBorder="1" applyAlignment="1">
      <alignment horizontal="center" vertical="center"/>
    </xf>
    <xf numFmtId="0" fontId="153" fillId="39" borderId="42" xfId="0" applyFont="1" applyFill="1" applyBorder="1" applyAlignment="1">
      <alignment horizontal="center" vertical="center" wrapText="1"/>
    </xf>
    <xf numFmtId="43" fontId="151" fillId="0" borderId="0" xfId="45" applyFont="1" applyAlignment="1">
      <alignment/>
    </xf>
    <xf numFmtId="43" fontId="151" fillId="0" borderId="0" xfId="0" applyNumberFormat="1" applyFont="1" applyAlignment="1">
      <alignment/>
    </xf>
    <xf numFmtId="49" fontId="51" fillId="44" borderId="52" xfId="0" applyNumberFormat="1" applyFont="1" applyFill="1" applyBorder="1" applyAlignment="1">
      <alignment horizontal="right" vertical="center" wrapText="1" readingOrder="2"/>
    </xf>
    <xf numFmtId="4" fontId="151" fillId="0" borderId="0" xfId="0" applyNumberFormat="1" applyFont="1" applyAlignment="1">
      <alignment/>
    </xf>
    <xf numFmtId="0" fontId="142" fillId="39" borderId="43" xfId="0" applyFont="1" applyFill="1" applyBorder="1" applyAlignment="1">
      <alignment horizontal="center" vertical="center" wrapText="1"/>
    </xf>
    <xf numFmtId="0" fontId="142" fillId="39" borderId="42" xfId="0" applyFont="1" applyFill="1" applyBorder="1" applyAlignment="1">
      <alignment horizontal="center" vertical="center" wrapText="1"/>
    </xf>
    <xf numFmtId="0" fontId="15" fillId="43" borderId="13" xfId="0" applyFont="1" applyFill="1" applyBorder="1" applyAlignment="1">
      <alignment horizontal="left" vertical="center"/>
    </xf>
    <xf numFmtId="0" fontId="15" fillId="43" borderId="13" xfId="0" applyFont="1" applyFill="1" applyBorder="1" applyAlignment="1">
      <alignment horizontal="left" vertical="center"/>
    </xf>
    <xf numFmtId="0" fontId="124" fillId="0" borderId="0" xfId="0" applyFont="1" applyAlignment="1">
      <alignment horizontal="right"/>
    </xf>
    <xf numFmtId="0" fontId="139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6" fillId="33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39" fillId="33" borderId="40" xfId="0" applyNumberFormat="1" applyFont="1" applyFill="1" applyBorder="1" applyAlignment="1">
      <alignment horizontal="center" vertical="center" wrapText="1"/>
    </xf>
    <xf numFmtId="4" fontId="139" fillId="33" borderId="13" xfId="0" applyNumberFormat="1" applyFont="1" applyFill="1" applyBorder="1" applyAlignment="1">
      <alignment horizontal="center" vertical="center" wrapText="1"/>
    </xf>
    <xf numFmtId="4" fontId="139" fillId="33" borderId="73" xfId="0" applyNumberFormat="1" applyFont="1" applyFill="1" applyBorder="1" applyAlignment="1">
      <alignment horizontal="center" vertical="center" wrapText="1"/>
    </xf>
    <xf numFmtId="0" fontId="139" fillId="0" borderId="0" xfId="0" applyFont="1" applyAlignment="1">
      <alignment horizontal="center" vertical="center" wrapText="1"/>
    </xf>
    <xf numFmtId="0" fontId="129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3" fontId="129" fillId="0" borderId="0" xfId="45" applyFont="1" applyAlignment="1">
      <alignment horizontal="center"/>
    </xf>
    <xf numFmtId="43" fontId="129" fillId="0" borderId="0" xfId="45" applyFont="1" applyBorder="1" applyAlignment="1">
      <alignment horizontal="center"/>
    </xf>
    <xf numFmtId="43" fontId="129" fillId="0" borderId="0" xfId="45" applyFont="1" applyAlignment="1">
      <alignment horizontal="center" vertical="center"/>
    </xf>
    <xf numFmtId="4" fontId="0" fillId="0" borderId="0" xfId="0" applyNumberFormat="1" applyAlignment="1">
      <alignment wrapText="1"/>
    </xf>
    <xf numFmtId="0" fontId="142" fillId="33" borderId="79" xfId="0" applyFont="1" applyFill="1" applyBorder="1" applyAlignment="1">
      <alignment vertical="center" wrapText="1"/>
    </xf>
    <xf numFmtId="4" fontId="142" fillId="37" borderId="51" xfId="0" applyNumberFormat="1" applyFont="1" applyFill="1" applyBorder="1" applyAlignment="1">
      <alignment horizontal="center" vertical="center"/>
    </xf>
    <xf numFmtId="4" fontId="139" fillId="33" borderId="80" xfId="0" applyNumberFormat="1" applyFont="1" applyFill="1" applyBorder="1" applyAlignment="1">
      <alignment horizontal="center" vertical="center" wrapText="1"/>
    </xf>
    <xf numFmtId="4" fontId="139" fillId="33" borderId="81" xfId="0" applyNumberFormat="1" applyFont="1" applyFill="1" applyBorder="1" applyAlignment="1">
      <alignment horizontal="center" vertical="center" wrapText="1"/>
    </xf>
    <xf numFmtId="0" fontId="144" fillId="35" borderId="16" xfId="0" applyFont="1" applyFill="1" applyBorder="1" applyAlignment="1">
      <alignment horizontal="center" vertical="center" wrapText="1"/>
    </xf>
    <xf numFmtId="4" fontId="154" fillId="33" borderId="16" xfId="0" applyNumberFormat="1" applyFont="1" applyFill="1" applyBorder="1" applyAlignment="1">
      <alignment horizontal="center" vertical="center"/>
    </xf>
    <xf numFmtId="49" fontId="28" fillId="44" borderId="13" xfId="0" applyNumberFormat="1" applyFont="1" applyFill="1" applyBorder="1" applyAlignment="1">
      <alignment horizontal="right" vertical="center" wrapText="1" readingOrder="2"/>
    </xf>
    <xf numFmtId="4" fontId="149" fillId="43" borderId="14" xfId="0" applyNumberFormat="1" applyFont="1" applyFill="1" applyBorder="1" applyAlignment="1">
      <alignment horizontal="center" vertical="center" wrapText="1"/>
    </xf>
    <xf numFmtId="0" fontId="128" fillId="0" borderId="0" xfId="0" applyFont="1" applyAlignment="1">
      <alignment/>
    </xf>
    <xf numFmtId="4" fontId="141" fillId="12" borderId="14" xfId="0" applyNumberFormat="1" applyFont="1" applyFill="1" applyBorder="1" applyAlignment="1">
      <alignment horizontal="center" vertical="center" wrapText="1"/>
    </xf>
    <xf numFmtId="4" fontId="16" fillId="47" borderId="14" xfId="0" applyNumberFormat="1" applyFont="1" applyFill="1" applyBorder="1" applyAlignment="1">
      <alignment horizontal="center" vertical="center" wrapText="1"/>
    </xf>
    <xf numFmtId="43" fontId="0" fillId="0" borderId="0" xfId="45" applyFont="1" applyAlignment="1">
      <alignment/>
    </xf>
    <xf numFmtId="0" fontId="0" fillId="0" borderId="0" xfId="0" applyBorder="1" applyAlignment="1">
      <alignment horizontal="center" wrapText="1"/>
    </xf>
    <xf numFmtId="0" fontId="79" fillId="0" borderId="0" xfId="0" applyFont="1" applyAlignment="1">
      <alignment horizontal="right"/>
    </xf>
    <xf numFmtId="4" fontId="28" fillId="39" borderId="16" xfId="0" applyNumberFormat="1" applyFont="1" applyFill="1" applyBorder="1" applyAlignment="1">
      <alignment horizontal="center" vertical="center" wrapText="1"/>
    </xf>
    <xf numFmtId="4" fontId="28" fillId="0" borderId="82" xfId="0" applyNumberFormat="1" applyFont="1" applyBorder="1" applyAlignment="1">
      <alignment horizontal="center" vertical="center" wrapText="1"/>
    </xf>
    <xf numFmtId="4" fontId="28" fillId="0" borderId="82" xfId="0" applyNumberFormat="1" applyFont="1" applyBorder="1" applyAlignment="1">
      <alignment horizontal="center" wrapText="1"/>
    </xf>
    <xf numFmtId="164" fontId="28" fillId="0" borderId="16" xfId="45" applyNumberFormat="1" applyFont="1" applyBorder="1" applyAlignment="1">
      <alignment horizontal="center" vertical="center" wrapText="1"/>
    </xf>
    <xf numFmtId="4" fontId="139" fillId="0" borderId="80" xfId="0" applyNumberFormat="1" applyFont="1" applyBorder="1" applyAlignment="1">
      <alignment horizontal="center" vertical="center"/>
    </xf>
    <xf numFmtId="4" fontId="139" fillId="41" borderId="13" xfId="0" applyNumberFormat="1" applyFont="1" applyFill="1" applyBorder="1" applyAlignment="1">
      <alignment horizontal="center" vertical="center"/>
    </xf>
    <xf numFmtId="4" fontId="139" fillId="37" borderId="41" xfId="0" applyNumberFormat="1" applyFont="1" applyFill="1" applyBorder="1" applyAlignment="1">
      <alignment horizontal="center" vertical="center"/>
    </xf>
    <xf numFmtId="0" fontId="132" fillId="33" borderId="83" xfId="0" applyFont="1" applyFill="1" applyBorder="1" applyAlignment="1">
      <alignment vertical="center" wrapText="1"/>
    </xf>
    <xf numFmtId="4" fontId="132" fillId="33" borderId="84" xfId="0" applyNumberFormat="1" applyFont="1" applyFill="1" applyBorder="1" applyAlignment="1">
      <alignment horizontal="center" vertical="center"/>
    </xf>
    <xf numFmtId="4" fontId="132" fillId="33" borderId="85" xfId="0" applyNumberFormat="1" applyFont="1" applyFill="1" applyBorder="1" applyAlignment="1">
      <alignment horizontal="center" vertical="center"/>
    </xf>
    <xf numFmtId="0" fontId="132" fillId="33" borderId="86" xfId="0" applyFont="1" applyFill="1" applyBorder="1" applyAlignment="1">
      <alignment vertical="center" wrapText="1"/>
    </xf>
    <xf numFmtId="4" fontId="132" fillId="33" borderId="87" xfId="0" applyNumberFormat="1" applyFont="1" applyFill="1" applyBorder="1" applyAlignment="1">
      <alignment horizontal="center" vertical="center"/>
    </xf>
    <xf numFmtId="4" fontId="132" fillId="33" borderId="88" xfId="0" applyNumberFormat="1" applyFont="1" applyFill="1" applyBorder="1" applyAlignment="1">
      <alignment horizontal="center" vertical="center"/>
    </xf>
    <xf numFmtId="4" fontId="139" fillId="41" borderId="40" xfId="0" applyNumberFormat="1" applyFont="1" applyFill="1" applyBorder="1" applyAlignment="1">
      <alignment horizontal="center" vertical="center" wrapText="1"/>
    </xf>
    <xf numFmtId="4" fontId="139" fillId="0" borderId="0" xfId="0" applyNumberFormat="1" applyFont="1" applyAlignment="1">
      <alignment/>
    </xf>
    <xf numFmtId="164" fontId="28" fillId="0" borderId="75" xfId="45" applyNumberFormat="1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4" fontId="132" fillId="34" borderId="26" xfId="0" applyNumberFormat="1" applyFont="1" applyFill="1" applyBorder="1" applyAlignment="1">
      <alignment horizontal="center" vertical="center"/>
    </xf>
    <xf numFmtId="4" fontId="132" fillId="9" borderId="26" xfId="0" applyNumberFormat="1" applyFont="1" applyFill="1" applyBorder="1" applyAlignment="1">
      <alignment horizontal="center" vertical="center"/>
    </xf>
    <xf numFmtId="0" fontId="97" fillId="0" borderId="90" xfId="0" applyFont="1" applyBorder="1" applyAlignment="1">
      <alignment horizontal="center" vertical="center" wrapText="1"/>
    </xf>
    <xf numFmtId="4" fontId="139" fillId="38" borderId="13" xfId="0" applyNumberFormat="1" applyFont="1" applyFill="1" applyBorder="1" applyAlignment="1">
      <alignment horizontal="center" vertical="center"/>
    </xf>
    <xf numFmtId="4" fontId="139" fillId="38" borderId="12" xfId="0" applyNumberFormat="1" applyFont="1" applyFill="1" applyBorder="1" applyAlignment="1">
      <alignment horizontal="center" vertical="center"/>
    </xf>
    <xf numFmtId="4" fontId="143" fillId="35" borderId="16" xfId="45" applyNumberFormat="1" applyFont="1" applyFill="1" applyBorder="1" applyAlignment="1">
      <alignment horizontal="center" vertical="center" wrapText="1"/>
    </xf>
    <xf numFmtId="0" fontId="135" fillId="39" borderId="91" xfId="0" applyFont="1" applyFill="1" applyBorder="1" applyAlignment="1">
      <alignment horizontal="center" vertical="center" wrapText="1"/>
    </xf>
    <xf numFmtId="4" fontId="154" fillId="33" borderId="16" xfId="0" applyNumberFormat="1" applyFont="1" applyFill="1" applyBorder="1" applyAlignment="1">
      <alignment horizontal="center" vertical="center"/>
    </xf>
    <xf numFmtId="0" fontId="127" fillId="0" borderId="0" xfId="0" applyFont="1" applyAlignment="1">
      <alignment wrapText="1"/>
    </xf>
    <xf numFmtId="0" fontId="18" fillId="0" borderId="0" xfId="50" applyFont="1" applyAlignment="1">
      <alignment horizontal="right"/>
      <protection/>
    </xf>
    <xf numFmtId="49" fontId="19" fillId="41" borderId="92" xfId="50" applyNumberFormat="1" applyFont="1" applyFill="1" applyBorder="1" applyAlignment="1">
      <alignment horizontal="center" vertical="top" wrapText="1"/>
      <protection/>
    </xf>
    <xf numFmtId="49" fontId="19" fillId="41" borderId="93" xfId="50" applyNumberFormat="1" applyFont="1" applyFill="1" applyBorder="1" applyAlignment="1">
      <alignment horizontal="center" vertical="top" wrapText="1"/>
      <protection/>
    </xf>
    <xf numFmtId="49" fontId="19" fillId="41" borderId="94" xfId="50" applyNumberFormat="1" applyFont="1" applyFill="1" applyBorder="1" applyAlignment="1">
      <alignment horizontal="center" vertical="top" wrapText="1"/>
      <protection/>
    </xf>
    <xf numFmtId="49" fontId="9" fillId="41" borderId="95" xfId="50" applyNumberFormat="1" applyFont="1" applyFill="1" applyBorder="1" applyAlignment="1">
      <alignment horizontal="center" vertical="center" wrapText="1"/>
      <protection/>
    </xf>
    <xf numFmtId="49" fontId="9" fillId="41" borderId="15" xfId="50" applyNumberFormat="1" applyFont="1" applyFill="1" applyBorder="1" applyAlignment="1">
      <alignment horizontal="center" vertical="center" wrapText="1"/>
      <protection/>
    </xf>
    <xf numFmtId="49" fontId="9" fillId="41" borderId="96" xfId="50" applyNumberFormat="1" applyFont="1" applyFill="1" applyBorder="1" applyAlignment="1">
      <alignment horizontal="center" vertical="center" wrapText="1"/>
      <protection/>
    </xf>
    <xf numFmtId="0" fontId="21" fillId="39" borderId="75" xfId="50" applyFont="1" applyFill="1" applyBorder="1" applyAlignment="1">
      <alignment horizontal="center" vertical="center"/>
      <protection/>
    </xf>
    <xf numFmtId="0" fontId="21" fillId="39" borderId="17" xfId="50" applyFont="1" applyFill="1" applyBorder="1" applyAlignment="1">
      <alignment horizontal="center" vertical="center"/>
      <protection/>
    </xf>
    <xf numFmtId="0" fontId="22" fillId="39" borderId="75" xfId="50" applyFont="1" applyFill="1" applyBorder="1" applyAlignment="1">
      <alignment horizontal="center" vertical="center"/>
      <protection/>
    </xf>
    <xf numFmtId="0" fontId="22" fillId="39" borderId="17" xfId="50" applyFont="1" applyFill="1" applyBorder="1" applyAlignment="1">
      <alignment horizontal="center" vertical="center"/>
      <protection/>
    </xf>
    <xf numFmtId="49" fontId="7" fillId="39" borderId="75" xfId="50" applyNumberFormat="1" applyFont="1" applyFill="1" applyBorder="1" applyAlignment="1">
      <alignment horizontal="center" vertical="center"/>
      <protection/>
    </xf>
    <xf numFmtId="49" fontId="7" fillId="39" borderId="17" xfId="50" applyNumberFormat="1" applyFont="1" applyFill="1" applyBorder="1" applyAlignment="1">
      <alignment horizontal="center" vertical="center"/>
      <protection/>
    </xf>
    <xf numFmtId="49" fontId="8" fillId="39" borderId="75" xfId="50" applyNumberFormat="1" applyFont="1" applyFill="1" applyBorder="1" applyAlignment="1">
      <alignment horizontal="center" vertical="center" wrapText="1"/>
      <protection/>
    </xf>
    <xf numFmtId="49" fontId="8" fillId="39" borderId="17" xfId="50" applyNumberFormat="1" applyFont="1" applyFill="1" applyBorder="1" applyAlignment="1">
      <alignment horizontal="center" vertical="center" wrapText="1"/>
      <protection/>
    </xf>
    <xf numFmtId="49" fontId="8" fillId="39" borderId="94" xfId="50" applyNumberFormat="1" applyFont="1" applyFill="1" applyBorder="1" applyAlignment="1">
      <alignment horizontal="center" vertical="center" wrapText="1"/>
      <protection/>
    </xf>
    <xf numFmtId="49" fontId="8" fillId="39" borderId="97" xfId="50" applyNumberFormat="1" applyFont="1" applyFill="1" applyBorder="1" applyAlignment="1">
      <alignment horizontal="center" vertical="center" wrapText="1"/>
      <protection/>
    </xf>
    <xf numFmtId="49" fontId="7" fillId="39" borderId="98" xfId="50" applyNumberFormat="1" applyFont="1" applyFill="1" applyBorder="1" applyAlignment="1">
      <alignment horizontal="center" vertical="center"/>
      <protection/>
    </xf>
    <xf numFmtId="4" fontId="146" fillId="34" borderId="16" xfId="50" applyNumberFormat="1" applyFont="1" applyFill="1" applyBorder="1" applyAlignment="1">
      <alignment horizontal="center" vertical="center"/>
      <protection/>
    </xf>
    <xf numFmtId="0" fontId="146" fillId="0" borderId="0" xfId="0" applyFont="1" applyAlignment="1">
      <alignment horizontal="right"/>
    </xf>
    <xf numFmtId="49" fontId="26" fillId="34" borderId="16" xfId="50" applyNumberFormat="1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143" fillId="35" borderId="16" xfId="0" applyFont="1" applyFill="1" applyBorder="1" applyAlignment="1">
      <alignment horizontal="center" vertical="center" wrapText="1"/>
    </xf>
    <xf numFmtId="0" fontId="131" fillId="33" borderId="15" xfId="0" applyFont="1" applyFill="1" applyBorder="1" applyAlignment="1">
      <alignment horizontal="center" vertical="top" wrapText="1" readingOrder="2"/>
    </xf>
    <xf numFmtId="0" fontId="126" fillId="33" borderId="0" xfId="0" applyFont="1" applyFill="1" applyAlignment="1">
      <alignment horizontal="center" vertical="center" wrapText="1" readingOrder="2"/>
    </xf>
    <xf numFmtId="0" fontId="134" fillId="0" borderId="0" xfId="0" applyFont="1" applyAlignment="1">
      <alignment horizontal="right" vertical="center"/>
    </xf>
    <xf numFmtId="0" fontId="127" fillId="0" borderId="16" xfId="0" applyFont="1" applyBorder="1" applyAlignment="1">
      <alignment horizontal="center" vertical="center" readingOrder="1"/>
    </xf>
    <xf numFmtId="0" fontId="134" fillId="0" borderId="16" xfId="0" applyFont="1" applyBorder="1" applyAlignment="1">
      <alignment horizontal="center" vertical="center" wrapText="1"/>
    </xf>
    <xf numFmtId="0" fontId="131" fillId="36" borderId="16" xfId="0" applyFont="1" applyFill="1" applyBorder="1" applyAlignment="1">
      <alignment horizontal="center" vertical="center" readingOrder="1"/>
    </xf>
    <xf numFmtId="0" fontId="132" fillId="37" borderId="16" xfId="0" applyFont="1" applyFill="1" applyBorder="1" applyAlignment="1">
      <alignment horizontal="center" vertical="center" readingOrder="2"/>
    </xf>
    <xf numFmtId="0" fontId="131" fillId="36" borderId="16" xfId="0" applyFont="1" applyFill="1" applyBorder="1" applyAlignment="1">
      <alignment horizontal="center" vertical="center" readingOrder="2"/>
    </xf>
    <xf numFmtId="0" fontId="131" fillId="36" borderId="16" xfId="0" applyFont="1" applyFill="1" applyBorder="1" applyAlignment="1">
      <alignment horizontal="center" vertical="center"/>
    </xf>
    <xf numFmtId="0" fontId="132" fillId="37" borderId="38" xfId="0" applyFont="1" applyFill="1" applyBorder="1" applyAlignment="1">
      <alignment horizontal="center" vertical="center" readingOrder="2"/>
    </xf>
    <xf numFmtId="0" fontId="132" fillId="37" borderId="77" xfId="0" applyFont="1" applyFill="1" applyBorder="1" applyAlignment="1">
      <alignment horizontal="center" vertical="center" readingOrder="2"/>
    </xf>
    <xf numFmtId="0" fontId="132" fillId="37" borderId="25" xfId="0" applyFont="1" applyFill="1" applyBorder="1" applyAlignment="1">
      <alignment horizontal="center" vertical="center" readingOrder="2"/>
    </xf>
    <xf numFmtId="0" fontId="132" fillId="38" borderId="16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49" fontId="9" fillId="0" borderId="0" xfId="0" applyNumberFormat="1" applyFont="1" applyBorder="1" applyAlignment="1">
      <alignment horizontal="right" vertical="center"/>
    </xf>
    <xf numFmtId="0" fontId="131" fillId="0" borderId="0" xfId="0" applyFont="1" applyAlignment="1">
      <alignment horizontal="right"/>
    </xf>
    <xf numFmtId="0" fontId="155" fillId="38" borderId="92" xfId="0" applyFont="1" applyFill="1" applyBorder="1" applyAlignment="1">
      <alignment horizontal="center" vertical="center"/>
    </xf>
    <xf numFmtId="0" fontId="155" fillId="38" borderId="93" xfId="0" applyFont="1" applyFill="1" applyBorder="1" applyAlignment="1">
      <alignment horizontal="center" vertical="center"/>
    </xf>
    <xf numFmtId="0" fontId="155" fillId="38" borderId="94" xfId="0" applyFont="1" applyFill="1" applyBorder="1" applyAlignment="1">
      <alignment horizontal="center" vertical="center"/>
    </xf>
    <xf numFmtId="0" fontId="127" fillId="38" borderId="95" xfId="0" applyFont="1" applyFill="1" applyBorder="1" applyAlignment="1">
      <alignment horizontal="center" vertical="center" wrapText="1"/>
    </xf>
    <xf numFmtId="0" fontId="127" fillId="38" borderId="15" xfId="0" applyFont="1" applyFill="1" applyBorder="1" applyAlignment="1">
      <alignment horizontal="center" vertical="center" wrapText="1"/>
    </xf>
    <xf numFmtId="0" fontId="127" fillId="38" borderId="96" xfId="0" applyFont="1" applyFill="1" applyBorder="1" applyAlignment="1">
      <alignment horizontal="center" vertical="center" wrapText="1"/>
    </xf>
    <xf numFmtId="0" fontId="126" fillId="38" borderId="92" xfId="0" applyFont="1" applyFill="1" applyBorder="1" applyAlignment="1">
      <alignment horizontal="center" vertical="center" wrapText="1" readingOrder="2"/>
    </xf>
    <xf numFmtId="0" fontId="126" fillId="38" borderId="93" xfId="0" applyFont="1" applyFill="1" applyBorder="1" applyAlignment="1">
      <alignment horizontal="center" vertical="center" wrapText="1" readingOrder="2"/>
    </xf>
    <xf numFmtId="0" fontId="126" fillId="38" borderId="94" xfId="0" applyFont="1" applyFill="1" applyBorder="1" applyAlignment="1">
      <alignment horizontal="center" vertical="center" wrapText="1" readingOrder="2"/>
    </xf>
    <xf numFmtId="0" fontId="126" fillId="38" borderId="74" xfId="0" applyFont="1" applyFill="1" applyBorder="1" applyAlignment="1">
      <alignment horizontal="center" vertical="center" wrapText="1" readingOrder="2"/>
    </xf>
    <xf numFmtId="0" fontId="126" fillId="38" borderId="0" xfId="0" applyFont="1" applyFill="1" applyBorder="1" applyAlignment="1">
      <alignment horizontal="center" vertical="center" wrapText="1" readingOrder="2"/>
    </xf>
    <xf numFmtId="0" fontId="126" fillId="38" borderId="99" xfId="0" applyFont="1" applyFill="1" applyBorder="1" applyAlignment="1">
      <alignment horizontal="center" vertical="center" wrapText="1" readingOrder="2"/>
    </xf>
    <xf numFmtId="0" fontId="131" fillId="38" borderId="74" xfId="0" applyFont="1" applyFill="1" applyBorder="1" applyAlignment="1">
      <alignment horizontal="center" vertical="top" wrapText="1" readingOrder="2"/>
    </xf>
    <xf numFmtId="0" fontId="131" fillId="38" borderId="0" xfId="0" applyFont="1" applyFill="1" applyBorder="1" applyAlignment="1">
      <alignment horizontal="center" vertical="top" wrapText="1" readingOrder="2"/>
    </xf>
    <xf numFmtId="0" fontId="131" fillId="38" borderId="99" xfId="0" applyFont="1" applyFill="1" applyBorder="1" applyAlignment="1">
      <alignment horizontal="center" vertical="top" wrapText="1" readingOrder="2"/>
    </xf>
    <xf numFmtId="0" fontId="131" fillId="38" borderId="95" xfId="0" applyFont="1" applyFill="1" applyBorder="1" applyAlignment="1">
      <alignment horizontal="center" vertical="top" wrapText="1" readingOrder="2"/>
    </xf>
    <xf numFmtId="0" fontId="131" fillId="38" borderId="15" xfId="0" applyFont="1" applyFill="1" applyBorder="1" applyAlignment="1">
      <alignment horizontal="center" vertical="top" wrapText="1" readingOrder="2"/>
    </xf>
    <xf numFmtId="0" fontId="131" fillId="38" borderId="96" xfId="0" applyFont="1" applyFill="1" applyBorder="1" applyAlignment="1">
      <alignment horizontal="center" vertical="top" wrapText="1" readingOrder="2"/>
    </xf>
    <xf numFmtId="0" fontId="132" fillId="35" borderId="16" xfId="0" applyFont="1" applyFill="1" applyBorder="1" applyAlignment="1">
      <alignment horizontal="center" vertical="center" wrapText="1"/>
    </xf>
    <xf numFmtId="0" fontId="12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2" fillId="0" borderId="0" xfId="0" applyFont="1" applyAlignment="1">
      <alignment horizontal="right"/>
    </xf>
    <xf numFmtId="0" fontId="133" fillId="0" borderId="0" xfId="0" applyFont="1" applyAlignment="1">
      <alignment horizontal="center"/>
    </xf>
    <xf numFmtId="0" fontId="3" fillId="0" borderId="0" xfId="52" applyFont="1" applyBorder="1" applyAlignment="1">
      <alignment horizontal="right"/>
      <protection/>
    </xf>
    <xf numFmtId="0" fontId="4" fillId="0" borderId="0" xfId="52" applyFont="1" applyBorder="1" applyAlignment="1">
      <alignment horizontal="right"/>
      <protection/>
    </xf>
    <xf numFmtId="0" fontId="131" fillId="33" borderId="0" xfId="0" applyFont="1" applyFill="1" applyAlignment="1">
      <alignment horizontal="center" vertical="center" wrapText="1" readingOrder="2"/>
    </xf>
    <xf numFmtId="0" fontId="4" fillId="0" borderId="0" xfId="52" applyFont="1" applyBorder="1" applyAlignment="1">
      <alignment horizontal="right" vertical="center"/>
      <protection/>
    </xf>
    <xf numFmtId="0" fontId="124" fillId="35" borderId="16" xfId="0" applyFont="1" applyFill="1" applyBorder="1" applyAlignment="1">
      <alignment horizontal="center" vertical="center" wrapText="1"/>
    </xf>
    <xf numFmtId="0" fontId="155" fillId="38" borderId="92" xfId="0" applyFont="1" applyFill="1" applyBorder="1" applyAlignment="1">
      <alignment horizontal="center" vertical="center" readingOrder="1"/>
    </xf>
    <xf numFmtId="0" fontId="155" fillId="38" borderId="93" xfId="0" applyFont="1" applyFill="1" applyBorder="1" applyAlignment="1">
      <alignment horizontal="center" vertical="center" readingOrder="1"/>
    </xf>
    <xf numFmtId="0" fontId="155" fillId="38" borderId="94" xfId="0" applyFont="1" applyFill="1" applyBorder="1" applyAlignment="1">
      <alignment horizontal="center" vertical="center" readingOrder="1"/>
    </xf>
    <xf numFmtId="0" fontId="124" fillId="38" borderId="95" xfId="0" applyFont="1" applyFill="1" applyBorder="1" applyAlignment="1">
      <alignment horizontal="center" vertical="center" wrapText="1"/>
    </xf>
    <xf numFmtId="0" fontId="124" fillId="38" borderId="15" xfId="0" applyFont="1" applyFill="1" applyBorder="1" applyAlignment="1">
      <alignment horizontal="center" vertical="center" wrapText="1"/>
    </xf>
    <xf numFmtId="0" fontId="124" fillId="38" borderId="9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readingOrder="1"/>
    </xf>
    <xf numFmtId="0" fontId="0" fillId="0" borderId="16" xfId="0" applyFont="1" applyBorder="1" applyAlignment="1">
      <alignment horizontal="center" vertical="center" wrapText="1"/>
    </xf>
    <xf numFmtId="0" fontId="131" fillId="37" borderId="16" xfId="0" applyFont="1" applyFill="1" applyBorder="1" applyAlignment="1">
      <alignment horizontal="center" vertical="center"/>
    </xf>
    <xf numFmtId="0" fontId="132" fillId="0" borderId="0" xfId="0" applyFont="1" applyAlignment="1">
      <alignment horizontal="center"/>
    </xf>
    <xf numFmtId="0" fontId="131" fillId="41" borderId="95" xfId="0" applyFont="1" applyFill="1" applyBorder="1" applyAlignment="1">
      <alignment horizontal="center" vertical="center"/>
    </xf>
    <xf numFmtId="0" fontId="131" fillId="41" borderId="15" xfId="0" applyFont="1" applyFill="1" applyBorder="1" applyAlignment="1">
      <alignment horizontal="center" vertical="center"/>
    </xf>
    <xf numFmtId="0" fontId="131" fillId="41" borderId="96" xfId="0" applyFont="1" applyFill="1" applyBorder="1" applyAlignment="1">
      <alignment horizontal="center" vertical="center"/>
    </xf>
    <xf numFmtId="0" fontId="143" fillId="39" borderId="100" xfId="0" applyFont="1" applyFill="1" applyBorder="1" applyAlignment="1">
      <alignment horizontal="center" vertical="center" wrapText="1"/>
    </xf>
    <xf numFmtId="0" fontId="143" fillId="39" borderId="43" xfId="0" applyFont="1" applyFill="1" applyBorder="1" applyAlignment="1">
      <alignment horizontal="center" vertical="center" wrapText="1"/>
    </xf>
    <xf numFmtId="0" fontId="143" fillId="39" borderId="42" xfId="0" applyFont="1" applyFill="1" applyBorder="1" applyAlignment="1">
      <alignment horizontal="center" vertical="center" wrapText="1"/>
    </xf>
    <xf numFmtId="0" fontId="143" fillId="39" borderId="101" xfId="0" applyFont="1" applyFill="1" applyBorder="1" applyAlignment="1">
      <alignment horizontal="center" vertical="center" wrapText="1"/>
    </xf>
    <xf numFmtId="0" fontId="143" fillId="39" borderId="81" xfId="0" applyFont="1" applyFill="1" applyBorder="1" applyAlignment="1">
      <alignment horizontal="center" vertical="center" wrapText="1"/>
    </xf>
    <xf numFmtId="0" fontId="28" fillId="39" borderId="102" xfId="51" applyFont="1" applyFill="1" applyBorder="1" applyAlignment="1">
      <alignment horizontal="center" vertical="center"/>
      <protection/>
    </xf>
    <xf numFmtId="0" fontId="28" fillId="39" borderId="12" xfId="51" applyFont="1" applyFill="1" applyBorder="1" applyAlignment="1">
      <alignment horizontal="center" vertical="center"/>
      <protection/>
    </xf>
    <xf numFmtId="0" fontId="16" fillId="41" borderId="103" xfId="51" applyFont="1" applyFill="1" applyBorder="1" applyAlignment="1">
      <alignment horizontal="left" vertical="center"/>
      <protection/>
    </xf>
    <xf numFmtId="0" fontId="16" fillId="41" borderId="66" xfId="51" applyFont="1" applyFill="1" applyBorder="1" applyAlignment="1">
      <alignment horizontal="left" vertical="center"/>
      <protection/>
    </xf>
    <xf numFmtId="0" fontId="142" fillId="39" borderId="101" xfId="0" applyFont="1" applyFill="1" applyBorder="1" applyAlignment="1">
      <alignment horizontal="center" vertical="center" wrapText="1"/>
    </xf>
    <xf numFmtId="0" fontId="142" fillId="39" borderId="81" xfId="0" applyFont="1" applyFill="1" applyBorder="1" applyAlignment="1">
      <alignment horizontal="center" vertical="center" wrapText="1"/>
    </xf>
    <xf numFmtId="0" fontId="39" fillId="39" borderId="104" xfId="51" applyFont="1" applyFill="1" applyBorder="1" applyAlignment="1">
      <alignment horizontal="center" vertical="center"/>
      <protection/>
    </xf>
    <xf numFmtId="0" fontId="39" fillId="39" borderId="105" xfId="51" applyFont="1" applyFill="1" applyBorder="1" applyAlignment="1">
      <alignment horizontal="center" vertical="center"/>
      <protection/>
    </xf>
    <xf numFmtId="0" fontId="35" fillId="41" borderId="92" xfId="52" applyFont="1" applyFill="1" applyBorder="1" applyAlignment="1">
      <alignment horizontal="center" vertical="center"/>
      <protection/>
    </xf>
    <xf numFmtId="0" fontId="35" fillId="41" borderId="93" xfId="52" applyFont="1" applyFill="1" applyBorder="1" applyAlignment="1">
      <alignment horizontal="center" vertical="center"/>
      <protection/>
    </xf>
    <xf numFmtId="0" fontId="35" fillId="41" borderId="94" xfId="52" applyFont="1" applyFill="1" applyBorder="1" applyAlignment="1">
      <alignment horizontal="center" vertical="center"/>
      <protection/>
    </xf>
    <xf numFmtId="0" fontId="35" fillId="41" borderId="74" xfId="52" applyFont="1" applyFill="1" applyBorder="1" applyAlignment="1">
      <alignment horizontal="center" vertical="center"/>
      <protection/>
    </xf>
    <xf numFmtId="0" fontId="35" fillId="41" borderId="0" xfId="52" applyFont="1" applyFill="1" applyBorder="1" applyAlignment="1">
      <alignment horizontal="center" vertical="center"/>
      <protection/>
    </xf>
    <xf numFmtId="0" fontId="35" fillId="41" borderId="99" xfId="52" applyFont="1" applyFill="1" applyBorder="1" applyAlignment="1">
      <alignment horizontal="center" vertical="center"/>
      <protection/>
    </xf>
    <xf numFmtId="49" fontId="11" fillId="0" borderId="0" xfId="0" applyNumberFormat="1" applyFont="1" applyBorder="1" applyAlignment="1">
      <alignment horizontal="center" vertical="center"/>
    </xf>
    <xf numFmtId="0" fontId="134" fillId="39" borderId="100" xfId="0" applyFont="1" applyFill="1" applyBorder="1" applyAlignment="1">
      <alignment horizontal="center" vertical="center" wrapText="1"/>
    </xf>
    <xf numFmtId="0" fontId="134" fillId="39" borderId="43" xfId="0" applyFont="1" applyFill="1" applyBorder="1" applyAlignment="1">
      <alignment horizontal="center" vertical="center" wrapText="1"/>
    </xf>
    <xf numFmtId="0" fontId="134" fillId="39" borderId="42" xfId="0" applyFont="1" applyFill="1" applyBorder="1" applyAlignment="1">
      <alignment horizontal="center" vertical="center" wrapText="1"/>
    </xf>
    <xf numFmtId="0" fontId="139" fillId="0" borderId="100" xfId="0" applyFont="1" applyBorder="1" applyAlignment="1">
      <alignment horizontal="center" vertical="center" wrapText="1"/>
    </xf>
    <xf numFmtId="0" fontId="139" fillId="0" borderId="42" xfId="0" applyFont="1" applyBorder="1" applyAlignment="1">
      <alignment horizontal="center" vertical="center" wrapText="1"/>
    </xf>
    <xf numFmtId="0" fontId="152" fillId="39" borderId="101" xfId="0" applyFont="1" applyFill="1" applyBorder="1" applyAlignment="1">
      <alignment horizontal="center" vertical="center" wrapText="1"/>
    </xf>
    <xf numFmtId="0" fontId="152" fillId="39" borderId="81" xfId="0" applyFont="1" applyFill="1" applyBorder="1" applyAlignment="1">
      <alignment horizontal="center" vertical="center" wrapText="1"/>
    </xf>
    <xf numFmtId="0" fontId="15" fillId="43" borderId="13" xfId="0" applyFont="1" applyFill="1" applyBorder="1" applyAlignment="1">
      <alignment horizontal="left" vertical="center"/>
    </xf>
    <xf numFmtId="0" fontId="144" fillId="39" borderId="106" xfId="0" applyFont="1" applyFill="1" applyBorder="1" applyAlignment="1">
      <alignment horizontal="center" vertical="center" wrapText="1"/>
    </xf>
    <xf numFmtId="0" fontId="144" fillId="39" borderId="19" xfId="0" applyFont="1" applyFill="1" applyBorder="1" applyAlignment="1">
      <alignment horizontal="center" vertical="center" wrapText="1"/>
    </xf>
    <xf numFmtId="0" fontId="144" fillId="39" borderId="107" xfId="0" applyFont="1" applyFill="1" applyBorder="1" applyAlignment="1">
      <alignment horizontal="center" vertical="center" wrapText="1"/>
    </xf>
    <xf numFmtId="0" fontId="144" fillId="39" borderId="79" xfId="0" applyFont="1" applyFill="1" applyBorder="1" applyAlignment="1">
      <alignment horizontal="center" vertical="center" wrapText="1"/>
    </xf>
    <xf numFmtId="0" fontId="10" fillId="41" borderId="108" xfId="52" applyFont="1" applyFill="1" applyBorder="1" applyAlignment="1">
      <alignment horizontal="center" vertical="center"/>
      <protection/>
    </xf>
    <xf numFmtId="0" fontId="10" fillId="41" borderId="39" xfId="52" applyFont="1" applyFill="1" applyBorder="1" applyAlignment="1">
      <alignment horizontal="center" vertical="center"/>
      <protection/>
    </xf>
    <xf numFmtId="0" fontId="10" fillId="41" borderId="109" xfId="52" applyFont="1" applyFill="1" applyBorder="1" applyAlignment="1">
      <alignment horizontal="center" vertical="center"/>
      <protection/>
    </xf>
    <xf numFmtId="0" fontId="10" fillId="41" borderId="110" xfId="52" applyFont="1" applyFill="1" applyBorder="1" applyAlignment="1">
      <alignment horizontal="center" vertical="center"/>
      <protection/>
    </xf>
    <xf numFmtId="0" fontId="10" fillId="41" borderId="0" xfId="52" applyFont="1" applyFill="1" applyBorder="1" applyAlignment="1">
      <alignment horizontal="center" vertical="center"/>
      <protection/>
    </xf>
    <xf numFmtId="0" fontId="10" fillId="41" borderId="111" xfId="52" applyFont="1" applyFill="1" applyBorder="1" applyAlignment="1">
      <alignment horizontal="center" vertical="center"/>
      <protection/>
    </xf>
    <xf numFmtId="0" fontId="134" fillId="41" borderId="112" xfId="0" applyFont="1" applyFill="1" applyBorder="1" applyAlignment="1">
      <alignment horizontal="center" vertical="center" wrapText="1"/>
    </xf>
    <xf numFmtId="0" fontId="134" fillId="41" borderId="113" xfId="0" applyFont="1" applyFill="1" applyBorder="1" applyAlignment="1">
      <alignment horizontal="center" vertical="center" wrapText="1"/>
    </xf>
    <xf numFmtId="0" fontId="134" fillId="41" borderId="114" xfId="0" applyFont="1" applyFill="1" applyBorder="1" applyAlignment="1">
      <alignment horizontal="center" vertical="center" wrapText="1"/>
    </xf>
    <xf numFmtId="0" fontId="15" fillId="43" borderId="102" xfId="0" applyFont="1" applyFill="1" applyBorder="1" applyAlignment="1">
      <alignment horizontal="left" vertical="center"/>
    </xf>
    <xf numFmtId="0" fontId="15" fillId="43" borderId="12" xfId="0" applyFont="1" applyFill="1" applyBorder="1" applyAlignment="1">
      <alignment horizontal="left" vertical="center"/>
    </xf>
    <xf numFmtId="0" fontId="139" fillId="0" borderId="43" xfId="0" applyFont="1" applyBorder="1" applyAlignment="1">
      <alignment horizontal="center" vertical="center" wrapText="1"/>
    </xf>
    <xf numFmtId="4" fontId="140" fillId="33" borderId="101" xfId="0" applyNumberFormat="1" applyFont="1" applyFill="1" applyBorder="1" applyAlignment="1">
      <alignment horizontal="center" vertical="center" wrapText="1"/>
    </xf>
    <xf numFmtId="4" fontId="140" fillId="33" borderId="81" xfId="0" applyNumberFormat="1" applyFont="1" applyFill="1" applyBorder="1" applyAlignment="1">
      <alignment horizontal="center" vertical="center" wrapText="1"/>
    </xf>
    <xf numFmtId="0" fontId="16" fillId="37" borderId="100" xfId="0" applyFont="1" applyFill="1" applyBorder="1" applyAlignment="1">
      <alignment horizontal="center" vertical="center"/>
    </xf>
    <xf numFmtId="0" fontId="16" fillId="37" borderId="51" xfId="0" applyFont="1" applyFill="1" applyBorder="1" applyAlignment="1">
      <alignment horizontal="center" vertical="center"/>
    </xf>
    <xf numFmtId="0" fontId="17" fillId="42" borderId="115" xfId="0" applyFont="1" applyFill="1" applyBorder="1" applyAlignment="1">
      <alignment horizontal="left" vertical="center"/>
    </xf>
    <xf numFmtId="0" fontId="17" fillId="42" borderId="34" xfId="0" applyFont="1" applyFill="1" applyBorder="1" applyAlignment="1">
      <alignment horizontal="left" vertical="center"/>
    </xf>
    <xf numFmtId="0" fontId="156" fillId="45" borderId="116" xfId="0" applyFont="1" applyFill="1" applyBorder="1" applyAlignment="1">
      <alignment horizontal="center" vertical="center"/>
    </xf>
    <xf numFmtId="0" fontId="156" fillId="45" borderId="11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45" fillId="16" borderId="92" xfId="0" applyFont="1" applyFill="1" applyBorder="1" applyAlignment="1">
      <alignment horizontal="center" vertical="center"/>
    </xf>
    <xf numFmtId="0" fontId="157" fillId="16" borderId="93" xfId="0" applyFont="1" applyFill="1" applyBorder="1" applyAlignment="1">
      <alignment horizontal="center" vertical="center"/>
    </xf>
    <xf numFmtId="0" fontId="157" fillId="16" borderId="94" xfId="0" applyFont="1" applyFill="1" applyBorder="1" applyAlignment="1">
      <alignment horizontal="center" vertical="center"/>
    </xf>
    <xf numFmtId="0" fontId="157" fillId="16" borderId="74" xfId="0" applyFont="1" applyFill="1" applyBorder="1" applyAlignment="1">
      <alignment horizontal="center" vertical="center"/>
    </xf>
    <xf numFmtId="0" fontId="157" fillId="16" borderId="0" xfId="0" applyFont="1" applyFill="1" applyBorder="1" applyAlignment="1">
      <alignment horizontal="center" vertical="center"/>
    </xf>
    <xf numFmtId="0" fontId="157" fillId="16" borderId="99" xfId="0" applyFont="1" applyFill="1" applyBorder="1" applyAlignment="1">
      <alignment horizontal="center" vertical="center"/>
    </xf>
    <xf numFmtId="0" fontId="150" fillId="16" borderId="95" xfId="0" applyFont="1" applyFill="1" applyBorder="1" applyAlignment="1">
      <alignment horizontal="center" vertical="center" wrapText="1"/>
    </xf>
    <xf numFmtId="0" fontId="150" fillId="16" borderId="15" xfId="0" applyFont="1" applyFill="1" applyBorder="1" applyAlignment="1">
      <alignment horizontal="center" vertical="center" wrapText="1"/>
    </xf>
    <xf numFmtId="0" fontId="150" fillId="16" borderId="96" xfId="0" applyFont="1" applyFill="1" applyBorder="1" applyAlignment="1">
      <alignment horizontal="center" vertical="center" wrapText="1"/>
    </xf>
    <xf numFmtId="0" fontId="15" fillId="12" borderId="16" xfId="0" applyFont="1" applyFill="1" applyBorder="1" applyAlignment="1">
      <alignment horizontal="left" vertical="center" wrapText="1"/>
    </xf>
    <xf numFmtId="0" fontId="127" fillId="0" borderId="0" xfId="0" applyFont="1" applyAlignment="1">
      <alignment horizontal="right"/>
    </xf>
    <xf numFmtId="0" fontId="128" fillId="0" borderId="0" xfId="0" applyFont="1" applyAlignment="1">
      <alignment horizontal="right"/>
    </xf>
    <xf numFmtId="0" fontId="17" fillId="42" borderId="16" xfId="0" applyFont="1" applyFill="1" applyBorder="1" applyAlignment="1">
      <alignment horizontal="left" vertical="center"/>
    </xf>
    <xf numFmtId="0" fontId="15" fillId="12" borderId="115" xfId="0" applyFont="1" applyFill="1" applyBorder="1" applyAlignment="1">
      <alignment horizontal="left" vertical="center" wrapText="1"/>
    </xf>
    <xf numFmtId="0" fontId="15" fillId="12" borderId="34" xfId="0" applyFont="1" applyFill="1" applyBorder="1" applyAlignment="1">
      <alignment horizontal="left" vertical="center" wrapText="1"/>
    </xf>
    <xf numFmtId="0" fontId="145" fillId="39" borderId="118" xfId="0" applyFont="1" applyFill="1" applyBorder="1" applyAlignment="1">
      <alignment horizontal="center" vertical="center" wrapText="1"/>
    </xf>
    <xf numFmtId="0" fontId="145" fillId="39" borderId="19" xfId="0" applyFont="1" applyFill="1" applyBorder="1" applyAlignment="1">
      <alignment horizontal="center" vertical="center" wrapText="1"/>
    </xf>
    <xf numFmtId="0" fontId="142" fillId="39" borderId="118" xfId="0" applyFont="1" applyFill="1" applyBorder="1" applyAlignment="1">
      <alignment horizontal="center" vertical="center" wrapText="1"/>
    </xf>
    <xf numFmtId="0" fontId="142" fillId="39" borderId="19" xfId="0" applyFont="1" applyFill="1" applyBorder="1" applyAlignment="1">
      <alignment horizontal="center" vertical="center" wrapText="1"/>
    </xf>
    <xf numFmtId="0" fontId="143" fillId="39" borderId="118" xfId="0" applyFont="1" applyFill="1" applyBorder="1" applyAlignment="1">
      <alignment horizontal="center" vertical="center" wrapText="1"/>
    </xf>
    <xf numFmtId="0" fontId="143" fillId="39" borderId="19" xfId="0" applyFont="1" applyFill="1" applyBorder="1" applyAlignment="1">
      <alignment horizontal="center" vertical="center" wrapText="1"/>
    </xf>
    <xf numFmtId="0" fontId="17" fillId="12" borderId="14" xfId="0" applyFont="1" applyFill="1" applyBorder="1" applyAlignment="1">
      <alignment horizontal="center" vertical="center" wrapText="1"/>
    </xf>
    <xf numFmtId="0" fontId="150" fillId="39" borderId="118" xfId="0" applyFont="1" applyFill="1" applyBorder="1" applyAlignment="1">
      <alignment horizontal="center" vertical="center" wrapText="1"/>
    </xf>
    <xf numFmtId="0" fontId="150" fillId="39" borderId="19" xfId="0" applyFont="1" applyFill="1" applyBorder="1" applyAlignment="1">
      <alignment horizontal="center" vertical="center" wrapText="1"/>
    </xf>
    <xf numFmtId="0" fontId="17" fillId="43" borderId="119" xfId="0" applyFont="1" applyFill="1" applyBorder="1" applyAlignment="1">
      <alignment horizontal="left" vertical="center" wrapText="1"/>
    </xf>
    <xf numFmtId="0" fontId="17" fillId="43" borderId="34" xfId="0" applyFont="1" applyFill="1" applyBorder="1" applyAlignment="1">
      <alignment horizontal="left" vertical="center" wrapText="1"/>
    </xf>
    <xf numFmtId="0" fontId="10" fillId="47" borderId="92" xfId="52" applyFont="1" applyFill="1" applyBorder="1" applyAlignment="1">
      <alignment horizontal="center" vertical="center" wrapText="1"/>
      <protection/>
    </xf>
    <xf numFmtId="0" fontId="10" fillId="47" borderId="93" xfId="52" applyFont="1" applyFill="1" applyBorder="1" applyAlignment="1">
      <alignment horizontal="center" vertical="center" wrapText="1"/>
      <protection/>
    </xf>
    <xf numFmtId="0" fontId="10" fillId="47" borderId="94" xfId="52" applyFont="1" applyFill="1" applyBorder="1" applyAlignment="1">
      <alignment horizontal="center" vertical="center" wrapText="1"/>
      <protection/>
    </xf>
    <xf numFmtId="0" fontId="10" fillId="47" borderId="74" xfId="52" applyFont="1" applyFill="1" applyBorder="1" applyAlignment="1">
      <alignment horizontal="center" vertical="center" wrapText="1"/>
      <protection/>
    </xf>
    <xf numFmtId="0" fontId="10" fillId="47" borderId="0" xfId="52" applyFont="1" applyFill="1" applyBorder="1" applyAlignment="1">
      <alignment horizontal="center" vertical="center" wrapText="1"/>
      <protection/>
    </xf>
    <xf numFmtId="0" fontId="10" fillId="47" borderId="99" xfId="52" applyFont="1" applyFill="1" applyBorder="1" applyAlignment="1">
      <alignment horizontal="center" vertical="center" wrapText="1"/>
      <protection/>
    </xf>
    <xf numFmtId="0" fontId="143" fillId="47" borderId="95" xfId="0" applyFont="1" applyFill="1" applyBorder="1" applyAlignment="1">
      <alignment horizontal="center" vertical="center" wrapText="1"/>
    </xf>
    <xf numFmtId="0" fontId="143" fillId="47" borderId="15" xfId="0" applyFont="1" applyFill="1" applyBorder="1" applyAlignment="1">
      <alignment horizontal="center" vertical="center" wrapText="1"/>
    </xf>
    <xf numFmtId="0" fontId="143" fillId="47" borderId="96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3" fillId="47" borderId="14" xfId="0" applyFont="1" applyFill="1" applyBorder="1" applyAlignment="1">
      <alignment horizontal="center" vertical="center" wrapText="1"/>
    </xf>
    <xf numFmtId="0" fontId="142" fillId="39" borderId="100" xfId="0" applyFont="1" applyFill="1" applyBorder="1" applyAlignment="1">
      <alignment horizontal="center" vertical="center" wrapText="1"/>
    </xf>
    <xf numFmtId="0" fontId="142" fillId="39" borderId="43" xfId="0" applyFont="1" applyFill="1" applyBorder="1" applyAlignment="1">
      <alignment horizontal="center" vertical="center" wrapText="1"/>
    </xf>
    <xf numFmtId="0" fontId="142" fillId="39" borderId="42" xfId="0" applyFont="1" applyFill="1" applyBorder="1" applyAlignment="1">
      <alignment horizontal="center" vertical="center" wrapText="1"/>
    </xf>
    <xf numFmtId="0" fontId="3" fillId="0" borderId="0" xfId="52" applyFont="1" applyBorder="1" applyAlignment="1">
      <alignment horizontal="right" vertical="center"/>
      <protection/>
    </xf>
    <xf numFmtId="0" fontId="28" fillId="41" borderId="102" xfId="0" applyFont="1" applyFill="1" applyBorder="1" applyAlignment="1">
      <alignment horizontal="center" vertical="center"/>
    </xf>
    <xf numFmtId="0" fontId="28" fillId="41" borderId="120" xfId="0" applyFont="1" applyFill="1" applyBorder="1" applyAlignment="1">
      <alignment horizontal="center" vertical="center"/>
    </xf>
    <xf numFmtId="0" fontId="10" fillId="41" borderId="92" xfId="52" applyFont="1" applyFill="1" applyBorder="1" applyAlignment="1">
      <alignment horizontal="center" vertical="center"/>
      <protection/>
    </xf>
    <xf numFmtId="0" fontId="10" fillId="41" borderId="93" xfId="52" applyFont="1" applyFill="1" applyBorder="1" applyAlignment="1">
      <alignment horizontal="center" vertical="center"/>
      <protection/>
    </xf>
    <xf numFmtId="0" fontId="10" fillId="41" borderId="94" xfId="52" applyFont="1" applyFill="1" applyBorder="1" applyAlignment="1">
      <alignment horizontal="center" vertical="center"/>
      <protection/>
    </xf>
    <xf numFmtId="0" fontId="10" fillId="41" borderId="74" xfId="52" applyFont="1" applyFill="1" applyBorder="1" applyAlignment="1">
      <alignment horizontal="center" vertical="center"/>
      <protection/>
    </xf>
    <xf numFmtId="0" fontId="10" fillId="41" borderId="99" xfId="52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158" fillId="9" borderId="2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/>
    </xf>
    <xf numFmtId="0" fontId="132" fillId="0" borderId="121" xfId="0" applyFont="1" applyBorder="1" applyAlignment="1">
      <alignment horizontal="center" vertical="center" wrapText="1"/>
    </xf>
    <xf numFmtId="0" fontId="132" fillId="0" borderId="29" xfId="0" applyFont="1" applyBorder="1" applyAlignment="1">
      <alignment horizontal="center" vertical="center" wrapText="1"/>
    </xf>
    <xf numFmtId="0" fontId="158" fillId="34" borderId="26" xfId="0" applyFont="1" applyFill="1" applyBorder="1" applyAlignment="1">
      <alignment horizontal="center" vertical="center" wrapText="1"/>
    </xf>
    <xf numFmtId="0" fontId="29" fillId="9" borderId="92" xfId="0" applyFont="1" applyFill="1" applyBorder="1" applyAlignment="1">
      <alignment horizontal="center" vertical="center"/>
    </xf>
    <xf numFmtId="0" fontId="29" fillId="9" borderId="93" xfId="0" applyFont="1" applyFill="1" applyBorder="1" applyAlignment="1">
      <alignment horizontal="center" vertical="center"/>
    </xf>
    <xf numFmtId="0" fontId="29" fillId="9" borderId="94" xfId="0" applyFont="1" applyFill="1" applyBorder="1" applyAlignment="1">
      <alignment horizontal="center" vertical="center"/>
    </xf>
    <xf numFmtId="0" fontId="8" fillId="9" borderId="9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9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90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159" fillId="0" borderId="125" xfId="0" applyFont="1" applyBorder="1" applyAlignment="1">
      <alignment horizontal="center" vertical="center" textRotation="135" wrapText="1"/>
    </xf>
    <xf numFmtId="0" fontId="159" fillId="0" borderId="126" xfId="0" applyFont="1" applyBorder="1" applyAlignment="1">
      <alignment horizontal="center" vertical="center" textRotation="135" wrapText="1"/>
    </xf>
    <xf numFmtId="0" fontId="124" fillId="35" borderId="127" xfId="0" applyFont="1" applyFill="1" applyBorder="1" applyAlignment="1">
      <alignment horizontal="center" vertical="center" wrapText="1"/>
    </xf>
    <xf numFmtId="0" fontId="124" fillId="35" borderId="128" xfId="0" applyFont="1" applyFill="1" applyBorder="1" applyAlignment="1">
      <alignment horizontal="center" vertical="center" wrapText="1"/>
    </xf>
    <xf numFmtId="0" fontId="124" fillId="35" borderId="129" xfId="0" applyFont="1" applyFill="1" applyBorder="1" applyAlignment="1">
      <alignment horizontal="center" vertical="center" wrapText="1"/>
    </xf>
    <xf numFmtId="0" fontId="124" fillId="35" borderId="22" xfId="0" applyFont="1" applyFill="1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wrapText="1"/>
    </xf>
    <xf numFmtId="0" fontId="124" fillId="35" borderId="130" xfId="0" applyFont="1" applyFill="1" applyBorder="1" applyAlignment="1">
      <alignment horizontal="center" wrapText="1"/>
    </xf>
    <xf numFmtId="0" fontId="124" fillId="35" borderId="131" xfId="0" applyFont="1" applyFill="1" applyBorder="1" applyAlignment="1">
      <alignment horizontal="center" wrapText="1"/>
    </xf>
    <xf numFmtId="0" fontId="124" fillId="35" borderId="59" xfId="0" applyFont="1" applyFill="1" applyBorder="1" applyAlignment="1">
      <alignment horizontal="center" vertical="center" wrapText="1"/>
    </xf>
    <xf numFmtId="0" fontId="124" fillId="35" borderId="1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24" fillId="35" borderId="75" xfId="0" applyNumberFormat="1" applyFont="1" applyFill="1" applyBorder="1" applyAlignment="1">
      <alignment horizontal="center" vertical="center" wrapText="1"/>
    </xf>
    <xf numFmtId="49" fontId="124" fillId="35" borderId="17" xfId="0" applyNumberFormat="1" applyFont="1" applyFill="1" applyBorder="1" applyAlignment="1">
      <alignment horizontal="center" vertical="center" wrapText="1"/>
    </xf>
    <xf numFmtId="0" fontId="124" fillId="35" borderId="90" xfId="0" applyFont="1" applyFill="1" applyBorder="1" applyAlignment="1">
      <alignment horizontal="center" vertical="center" wrapText="1"/>
    </xf>
    <xf numFmtId="0" fontId="124" fillId="35" borderId="123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127" fillId="0" borderId="90" xfId="0" applyFont="1" applyBorder="1" applyAlignment="1">
      <alignment horizontal="center" vertical="center" wrapText="1"/>
    </xf>
    <xf numFmtId="0" fontId="127" fillId="0" borderId="122" xfId="0" applyFont="1" applyBorder="1" applyAlignment="1">
      <alignment horizontal="center" vertical="center" wrapText="1"/>
    </xf>
    <xf numFmtId="0" fontId="127" fillId="0" borderId="123" xfId="0" applyFont="1" applyBorder="1" applyAlignment="1">
      <alignment horizontal="center" vertical="center" wrapText="1"/>
    </xf>
    <xf numFmtId="0" fontId="159" fillId="0" borderId="122" xfId="0" applyFont="1" applyBorder="1" applyAlignment="1">
      <alignment horizontal="center" vertical="center" textRotation="135" wrapText="1"/>
    </xf>
    <xf numFmtId="0" fontId="159" fillId="0" borderId="123" xfId="0" applyFont="1" applyBorder="1" applyAlignment="1">
      <alignment horizontal="center" vertical="center" textRotation="135" wrapText="1"/>
    </xf>
    <xf numFmtId="0" fontId="101" fillId="0" borderId="0" xfId="0" applyFont="1" applyBorder="1" applyAlignment="1">
      <alignment horizontal="center" vertical="center" textRotation="135" wrapText="1"/>
    </xf>
    <xf numFmtId="0" fontId="124" fillId="35" borderId="132" xfId="0" applyFont="1" applyFill="1" applyBorder="1" applyAlignment="1">
      <alignment horizontal="center" vertical="center" wrapText="1"/>
    </xf>
    <xf numFmtId="0" fontId="124" fillId="35" borderId="133" xfId="0" applyFont="1" applyFill="1" applyBorder="1" applyAlignment="1">
      <alignment horizontal="center" vertical="center" wrapText="1"/>
    </xf>
    <xf numFmtId="0" fontId="124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0" fontId="160" fillId="39" borderId="38" xfId="0" applyFont="1" applyFill="1" applyBorder="1" applyAlignment="1">
      <alignment horizontal="center" vertical="center" wrapText="1"/>
    </xf>
    <xf numFmtId="0" fontId="160" fillId="39" borderId="77" xfId="0" applyFont="1" applyFill="1" applyBorder="1" applyAlignment="1">
      <alignment horizontal="center" vertical="center" wrapText="1"/>
    </xf>
    <xf numFmtId="0" fontId="160" fillId="39" borderId="25" xfId="0" applyFont="1" applyFill="1" applyBorder="1" applyAlignment="1">
      <alignment horizontal="center" vertical="center" wrapText="1"/>
    </xf>
    <xf numFmtId="0" fontId="101" fillId="0" borderId="92" xfId="0" applyFont="1" applyBorder="1" applyAlignment="1">
      <alignment horizontal="center" vertical="center" wrapText="1"/>
    </xf>
    <xf numFmtId="0" fontId="101" fillId="0" borderId="74" xfId="0" applyFont="1" applyBorder="1" applyAlignment="1">
      <alignment horizontal="center" vertical="center" wrapText="1"/>
    </xf>
    <xf numFmtId="0" fontId="101" fillId="0" borderId="95" xfId="0" applyFont="1" applyBorder="1" applyAlignment="1">
      <alignment horizontal="center" vertical="center" wrapText="1"/>
    </xf>
    <xf numFmtId="164" fontId="15" fillId="0" borderId="75" xfId="45" applyNumberFormat="1" applyFont="1" applyBorder="1" applyAlignment="1">
      <alignment horizontal="center" vertical="center" wrapText="1"/>
    </xf>
    <xf numFmtId="164" fontId="15" fillId="0" borderId="98" xfId="45" applyNumberFormat="1" applyFont="1" applyBorder="1" applyAlignment="1">
      <alignment horizontal="center" vertical="center" wrapText="1"/>
    </xf>
    <xf numFmtId="164" fontId="15" fillId="0" borderId="17" xfId="45" applyNumberFormat="1" applyFont="1" applyBorder="1" applyAlignment="1">
      <alignment horizontal="center" vertical="center" wrapText="1"/>
    </xf>
    <xf numFmtId="0" fontId="155" fillId="38" borderId="92" xfId="0" applyFont="1" applyFill="1" applyBorder="1" applyAlignment="1">
      <alignment horizontal="center" wrapText="1"/>
    </xf>
    <xf numFmtId="0" fontId="155" fillId="38" borderId="93" xfId="0" applyFont="1" applyFill="1" applyBorder="1" applyAlignment="1">
      <alignment horizontal="center" wrapText="1"/>
    </xf>
    <xf numFmtId="0" fontId="155" fillId="38" borderId="94" xfId="0" applyFont="1" applyFill="1" applyBorder="1" applyAlignment="1">
      <alignment horizontal="center" wrapText="1"/>
    </xf>
    <xf numFmtId="0" fontId="0" fillId="38" borderId="95" xfId="0" applyFill="1" applyBorder="1" applyAlignment="1">
      <alignment horizontal="center" wrapText="1"/>
    </xf>
    <xf numFmtId="0" fontId="0" fillId="38" borderId="15" xfId="0" applyFill="1" applyBorder="1" applyAlignment="1">
      <alignment horizontal="center" wrapText="1"/>
    </xf>
    <xf numFmtId="0" fontId="0" fillId="38" borderId="96" xfId="0" applyFill="1" applyBorder="1" applyAlignment="1">
      <alignment horizontal="center" wrapText="1"/>
    </xf>
    <xf numFmtId="4" fontId="28" fillId="0" borderId="75" xfId="0" applyNumberFormat="1" applyFont="1" applyBorder="1" applyAlignment="1">
      <alignment horizontal="center" vertical="center" wrapText="1"/>
    </xf>
    <xf numFmtId="4" fontId="28" fillId="0" borderId="9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8" fillId="33" borderId="134" xfId="0" applyFont="1" applyFill="1" applyBorder="1" applyAlignment="1">
      <alignment horizontal="center" vertical="center"/>
    </xf>
    <xf numFmtId="0" fontId="148" fillId="33" borderId="25" xfId="0" applyFont="1" applyFill="1" applyBorder="1" applyAlignment="1">
      <alignment horizontal="center" vertical="center"/>
    </xf>
    <xf numFmtId="0" fontId="139" fillId="33" borderId="16" xfId="0" applyFont="1" applyFill="1" applyBorder="1" applyAlignment="1">
      <alignment horizontal="center" vertical="center"/>
    </xf>
    <xf numFmtId="0" fontId="161" fillId="41" borderId="38" xfId="0" applyFont="1" applyFill="1" applyBorder="1" applyAlignment="1">
      <alignment horizontal="center" vertical="center"/>
    </xf>
    <xf numFmtId="0" fontId="161" fillId="41" borderId="77" xfId="0" applyFont="1" applyFill="1" applyBorder="1" applyAlignment="1">
      <alignment horizontal="center" vertical="center"/>
    </xf>
    <xf numFmtId="0" fontId="161" fillId="41" borderId="25" xfId="0" applyFont="1" applyFill="1" applyBorder="1" applyAlignment="1">
      <alignment horizontal="center" vertical="center"/>
    </xf>
    <xf numFmtId="0" fontId="162" fillId="8" borderId="92" xfId="0" applyFont="1" applyFill="1" applyBorder="1" applyAlignment="1">
      <alignment horizontal="right" vertical="center"/>
    </xf>
    <xf numFmtId="0" fontId="162" fillId="8" borderId="93" xfId="0" applyFont="1" applyFill="1" applyBorder="1" applyAlignment="1">
      <alignment horizontal="right" vertical="center"/>
    </xf>
    <xf numFmtId="0" fontId="162" fillId="8" borderId="94" xfId="0" applyFont="1" applyFill="1" applyBorder="1" applyAlignment="1">
      <alignment horizontal="right" vertical="center"/>
    </xf>
    <xf numFmtId="0" fontId="162" fillId="8" borderId="95" xfId="0" applyFont="1" applyFill="1" applyBorder="1" applyAlignment="1">
      <alignment horizontal="right" vertical="center"/>
    </xf>
    <xf numFmtId="0" fontId="162" fillId="8" borderId="15" xfId="0" applyFont="1" applyFill="1" applyBorder="1" applyAlignment="1">
      <alignment horizontal="right" vertical="center"/>
    </xf>
    <xf numFmtId="0" fontId="162" fillId="8" borderId="96" xfId="0" applyFont="1" applyFill="1" applyBorder="1" applyAlignment="1">
      <alignment horizontal="right" vertical="center"/>
    </xf>
    <xf numFmtId="0" fontId="150" fillId="8" borderId="38" xfId="0" applyFont="1" applyFill="1" applyBorder="1" applyAlignment="1">
      <alignment horizontal="center" vertical="center"/>
    </xf>
    <xf numFmtId="0" fontId="150" fillId="8" borderId="77" xfId="0" applyFont="1" applyFill="1" applyBorder="1" applyAlignment="1">
      <alignment horizontal="center" vertical="center"/>
    </xf>
    <xf numFmtId="0" fontId="150" fillId="8" borderId="25" xfId="0" applyFont="1" applyFill="1" applyBorder="1" applyAlignment="1">
      <alignment horizontal="center" vertical="center"/>
    </xf>
    <xf numFmtId="0" fontId="148" fillId="33" borderId="119" xfId="0" applyFont="1" applyFill="1" applyBorder="1" applyAlignment="1">
      <alignment horizontal="center" vertical="center"/>
    </xf>
    <xf numFmtId="0" fontId="148" fillId="33" borderId="135" xfId="0" applyFont="1" applyFill="1" applyBorder="1" applyAlignment="1">
      <alignment horizontal="center" vertical="center"/>
    </xf>
    <xf numFmtId="0" fontId="148" fillId="33" borderId="130" xfId="0" applyFont="1" applyFill="1" applyBorder="1" applyAlignment="1">
      <alignment horizontal="center" vertical="center"/>
    </xf>
    <xf numFmtId="0" fontId="148" fillId="33" borderId="136" xfId="0" applyFont="1" applyFill="1" applyBorder="1" applyAlignment="1">
      <alignment horizontal="center" vertical="center"/>
    </xf>
    <xf numFmtId="4" fontId="143" fillId="33" borderId="0" xfId="45" applyNumberFormat="1" applyFont="1" applyFill="1" applyAlignment="1">
      <alignment horizontal="right" vertical="center"/>
    </xf>
    <xf numFmtId="0" fontId="163" fillId="33" borderId="38" xfId="0" applyFont="1" applyFill="1" applyBorder="1" applyAlignment="1">
      <alignment horizontal="center" vertical="center"/>
    </xf>
    <xf numFmtId="0" fontId="163" fillId="33" borderId="77" xfId="0" applyFont="1" applyFill="1" applyBorder="1" applyAlignment="1">
      <alignment horizontal="center" vertical="center"/>
    </xf>
    <xf numFmtId="0" fontId="163" fillId="33" borderId="25" xfId="0" applyFont="1" applyFill="1" applyBorder="1" applyAlignment="1">
      <alignment horizontal="center" vertical="center"/>
    </xf>
    <xf numFmtId="0" fontId="148" fillId="33" borderId="137" xfId="0" applyFont="1" applyFill="1" applyBorder="1" applyAlignment="1">
      <alignment horizontal="center" vertical="center"/>
    </xf>
    <xf numFmtId="0" fontId="148" fillId="33" borderId="97" xfId="0" applyFont="1" applyFill="1" applyBorder="1" applyAlignment="1">
      <alignment horizontal="center" vertical="center"/>
    </xf>
    <xf numFmtId="0" fontId="148" fillId="33" borderId="21" xfId="0" applyFont="1" applyFill="1" applyBorder="1" applyAlignment="1">
      <alignment horizontal="center" vertical="center"/>
    </xf>
    <xf numFmtId="0" fontId="148" fillId="33" borderId="138" xfId="0" applyFont="1" applyFill="1" applyBorder="1" applyAlignment="1">
      <alignment horizontal="center" vertical="center"/>
    </xf>
    <xf numFmtId="0" fontId="163" fillId="33" borderId="89" xfId="0" applyFont="1" applyFill="1" applyBorder="1" applyAlignment="1">
      <alignment horizontal="center" vertical="center" textRotation="180"/>
    </xf>
    <xf numFmtId="0" fontId="163" fillId="33" borderId="139" xfId="0" applyFont="1" applyFill="1" applyBorder="1" applyAlignment="1">
      <alignment horizontal="center" vertical="center" textRotation="180"/>
    </xf>
    <xf numFmtId="0" fontId="133" fillId="0" borderId="139" xfId="0" applyFont="1" applyBorder="1" applyAlignment="1">
      <alignment/>
    </xf>
    <xf numFmtId="0" fontId="161" fillId="33" borderId="89" xfId="0" applyFont="1" applyFill="1" applyBorder="1" applyAlignment="1">
      <alignment horizontal="center" vertical="center" textRotation="180"/>
    </xf>
    <xf numFmtId="0" fontId="161" fillId="33" borderId="139" xfId="0" applyFont="1" applyFill="1" applyBorder="1" applyAlignment="1">
      <alignment horizontal="center" vertical="center" textRotation="180"/>
    </xf>
    <xf numFmtId="0" fontId="164" fillId="33" borderId="75" xfId="0" applyFont="1" applyFill="1" applyBorder="1" applyAlignment="1">
      <alignment horizontal="center" vertical="center" textRotation="180"/>
    </xf>
    <xf numFmtId="0" fontId="164" fillId="33" borderId="98" xfId="0" applyFont="1" applyFill="1" applyBorder="1" applyAlignment="1">
      <alignment horizontal="center" vertical="center" textRotation="180"/>
    </xf>
    <xf numFmtId="0" fontId="6" fillId="0" borderId="0" xfId="0" applyFont="1" applyBorder="1" applyAlignment="1">
      <alignment horizontal="right" vertical="center"/>
    </xf>
    <xf numFmtId="0" fontId="35" fillId="39" borderId="119" xfId="0" applyFont="1" applyFill="1" applyBorder="1" applyAlignment="1">
      <alignment horizontal="center" vertical="center"/>
    </xf>
    <xf numFmtId="0" fontId="35" fillId="39" borderId="56" xfId="0" applyFont="1" applyFill="1" applyBorder="1" applyAlignment="1">
      <alignment horizontal="center" vertical="center"/>
    </xf>
    <xf numFmtId="0" fontId="35" fillId="39" borderId="34" xfId="0" applyFont="1" applyFill="1" applyBorder="1" applyAlignment="1">
      <alignment horizontal="center" vertical="center"/>
    </xf>
    <xf numFmtId="0" fontId="157" fillId="0" borderId="119" xfId="0" applyFont="1" applyBorder="1" applyAlignment="1">
      <alignment horizontal="center"/>
    </xf>
    <xf numFmtId="0" fontId="157" fillId="0" borderId="56" xfId="0" applyFont="1" applyBorder="1" applyAlignment="1">
      <alignment horizontal="center"/>
    </xf>
    <xf numFmtId="0" fontId="157" fillId="0" borderId="34" xfId="0" applyFont="1" applyBorder="1" applyAlignment="1">
      <alignment horizontal="center"/>
    </xf>
    <xf numFmtId="0" fontId="7" fillId="45" borderId="119" xfId="0" applyFont="1" applyFill="1" applyBorder="1" applyAlignment="1">
      <alignment horizontal="center" vertical="center"/>
    </xf>
    <xf numFmtId="0" fontId="7" fillId="45" borderId="56" xfId="0" applyFont="1" applyFill="1" applyBorder="1" applyAlignment="1">
      <alignment horizontal="center" vertical="center"/>
    </xf>
    <xf numFmtId="0" fontId="7" fillId="45" borderId="34" xfId="0" applyFont="1" applyFill="1" applyBorder="1" applyAlignment="1">
      <alignment horizontal="center" vertical="center"/>
    </xf>
    <xf numFmtId="0" fontId="165" fillId="38" borderId="92" xfId="0" applyFont="1" applyFill="1" applyBorder="1" applyAlignment="1">
      <alignment horizontal="center" vertical="center"/>
    </xf>
    <xf numFmtId="0" fontId="165" fillId="38" borderId="93" xfId="0" applyFont="1" applyFill="1" applyBorder="1" applyAlignment="1">
      <alignment horizontal="center" vertical="center"/>
    </xf>
    <xf numFmtId="0" fontId="165" fillId="38" borderId="94" xfId="0" applyFont="1" applyFill="1" applyBorder="1" applyAlignment="1">
      <alignment horizontal="center" vertical="center"/>
    </xf>
    <xf numFmtId="0" fontId="165" fillId="38" borderId="74" xfId="0" applyFont="1" applyFill="1" applyBorder="1" applyAlignment="1">
      <alignment horizontal="center" vertical="center"/>
    </xf>
    <xf numFmtId="0" fontId="165" fillId="38" borderId="0" xfId="0" applyFont="1" applyFill="1" applyBorder="1" applyAlignment="1">
      <alignment horizontal="center" vertical="center"/>
    </xf>
    <xf numFmtId="0" fontId="165" fillId="38" borderId="99" xfId="0" applyFont="1" applyFill="1" applyBorder="1" applyAlignment="1">
      <alignment horizontal="center" vertical="center"/>
    </xf>
    <xf numFmtId="0" fontId="143" fillId="38" borderId="95" xfId="0" applyFont="1" applyFill="1" applyBorder="1" applyAlignment="1">
      <alignment horizontal="center" vertical="center" readingOrder="2"/>
    </xf>
    <xf numFmtId="0" fontId="143" fillId="38" borderId="15" xfId="0" applyFont="1" applyFill="1" applyBorder="1" applyAlignment="1">
      <alignment horizontal="center" vertical="center" readingOrder="2"/>
    </xf>
    <xf numFmtId="0" fontId="143" fillId="38" borderId="96" xfId="0" applyFont="1" applyFill="1" applyBorder="1" applyAlignment="1">
      <alignment horizontal="center" vertical="center" readingOrder="2"/>
    </xf>
    <xf numFmtId="0" fontId="163" fillId="39" borderId="92" xfId="0" applyFont="1" applyFill="1" applyBorder="1" applyAlignment="1">
      <alignment horizontal="center" vertical="center"/>
    </xf>
    <xf numFmtId="0" fontId="163" fillId="39" borderId="93" xfId="0" applyFont="1" applyFill="1" applyBorder="1" applyAlignment="1">
      <alignment horizontal="center" vertical="center"/>
    </xf>
    <xf numFmtId="0" fontId="163" fillId="39" borderId="94" xfId="0" applyFont="1" applyFill="1" applyBorder="1" applyAlignment="1">
      <alignment horizontal="center" vertical="center"/>
    </xf>
    <xf numFmtId="0" fontId="163" fillId="39" borderId="74" xfId="0" applyFont="1" applyFill="1" applyBorder="1" applyAlignment="1">
      <alignment horizontal="center" vertical="center"/>
    </xf>
    <xf numFmtId="0" fontId="163" fillId="39" borderId="0" xfId="0" applyFont="1" applyFill="1" applyBorder="1" applyAlignment="1">
      <alignment horizontal="center" vertical="center"/>
    </xf>
    <xf numFmtId="0" fontId="163" fillId="39" borderId="99" xfId="0" applyFont="1" applyFill="1" applyBorder="1" applyAlignment="1">
      <alignment horizontal="center" vertical="center"/>
    </xf>
    <xf numFmtId="0" fontId="163" fillId="39" borderId="95" xfId="0" applyFont="1" applyFill="1" applyBorder="1" applyAlignment="1">
      <alignment horizontal="center" vertical="center"/>
    </xf>
    <xf numFmtId="0" fontId="163" fillId="39" borderId="15" xfId="0" applyFont="1" applyFill="1" applyBorder="1" applyAlignment="1">
      <alignment horizontal="center" vertical="center"/>
    </xf>
    <xf numFmtId="0" fontId="163" fillId="39" borderId="96" xfId="0" applyFont="1" applyFill="1" applyBorder="1" applyAlignment="1">
      <alignment horizontal="center" vertical="center"/>
    </xf>
    <xf numFmtId="0" fontId="143" fillId="39" borderId="38" xfId="0" applyFont="1" applyFill="1" applyBorder="1" applyAlignment="1">
      <alignment horizontal="center"/>
    </xf>
    <xf numFmtId="0" fontId="143" fillId="39" borderId="77" xfId="0" applyFont="1" applyFill="1" applyBorder="1" applyAlignment="1">
      <alignment horizontal="center"/>
    </xf>
    <xf numFmtId="0" fontId="143" fillId="39" borderId="25" xfId="0" applyFont="1" applyFill="1" applyBorder="1" applyAlignment="1">
      <alignment horizontal="center"/>
    </xf>
    <xf numFmtId="0" fontId="142" fillId="39" borderId="95" xfId="0" applyFont="1" applyFill="1" applyBorder="1" applyAlignment="1">
      <alignment horizontal="center" vertical="center" wrapText="1"/>
    </xf>
    <xf numFmtId="0" fontId="142" fillId="39" borderId="96" xfId="0" applyFont="1" applyFill="1" applyBorder="1" applyAlignment="1">
      <alignment horizontal="center" vertical="center" wrapText="1"/>
    </xf>
    <xf numFmtId="0" fontId="150" fillId="39" borderId="95" xfId="0" applyFont="1" applyFill="1" applyBorder="1" applyAlignment="1">
      <alignment horizontal="center"/>
    </xf>
    <xf numFmtId="0" fontId="150" fillId="39" borderId="96" xfId="0" applyFont="1" applyFill="1" applyBorder="1" applyAlignment="1">
      <alignment horizontal="center"/>
    </xf>
    <xf numFmtId="0" fontId="150" fillId="41" borderId="38" xfId="0" applyFont="1" applyFill="1" applyBorder="1" applyAlignment="1">
      <alignment horizontal="right" readingOrder="2"/>
    </xf>
    <xf numFmtId="0" fontId="150" fillId="41" borderId="77" xfId="0" applyFont="1" applyFill="1" applyBorder="1" applyAlignment="1">
      <alignment horizontal="right" readingOrder="2"/>
    </xf>
    <xf numFmtId="0" fontId="150" fillId="41" borderId="25" xfId="0" applyFont="1" applyFill="1" applyBorder="1" applyAlignment="1">
      <alignment horizontal="right" readingOrder="2"/>
    </xf>
    <xf numFmtId="0" fontId="143" fillId="41" borderId="95" xfId="0" applyFont="1" applyFill="1" applyBorder="1" applyAlignment="1">
      <alignment horizontal="right" vertical="center"/>
    </xf>
    <xf numFmtId="0" fontId="143" fillId="41" borderId="15" xfId="0" applyFont="1" applyFill="1" applyBorder="1" applyAlignment="1">
      <alignment horizontal="right" vertical="center"/>
    </xf>
    <xf numFmtId="0" fontId="143" fillId="41" borderId="96" xfId="0" applyFont="1" applyFill="1" applyBorder="1" applyAlignment="1">
      <alignment horizontal="right" vertical="center"/>
    </xf>
    <xf numFmtId="0" fontId="143" fillId="37" borderId="38" xfId="0" applyFont="1" applyFill="1" applyBorder="1" applyAlignment="1">
      <alignment horizontal="right" vertical="center"/>
    </xf>
    <xf numFmtId="0" fontId="143" fillId="37" borderId="77" xfId="0" applyFont="1" applyFill="1" applyBorder="1" applyAlignment="1">
      <alignment horizontal="right" vertical="center"/>
    </xf>
    <xf numFmtId="0" fontId="143" fillId="37" borderId="25" xfId="0" applyFont="1" applyFill="1" applyBorder="1" applyAlignment="1">
      <alignment horizontal="right" vertical="center"/>
    </xf>
    <xf numFmtId="4" fontId="143" fillId="37" borderId="38" xfId="0" applyNumberFormat="1" applyFont="1" applyFill="1" applyBorder="1" applyAlignment="1">
      <alignment horizontal="center" vertical="center"/>
    </xf>
    <xf numFmtId="4" fontId="143" fillId="37" borderId="25" xfId="0" applyNumberFormat="1" applyFont="1" applyFill="1" applyBorder="1" applyAlignment="1">
      <alignment horizontal="center" vertical="center"/>
    </xf>
    <xf numFmtId="0" fontId="139" fillId="0" borderId="38" xfId="0" applyFont="1" applyBorder="1" applyAlignment="1">
      <alignment horizontal="right" vertical="center"/>
    </xf>
    <xf numFmtId="0" fontId="139" fillId="0" borderId="77" xfId="0" applyFont="1" applyBorder="1" applyAlignment="1">
      <alignment horizontal="right" vertical="center"/>
    </xf>
    <xf numFmtId="0" fontId="139" fillId="0" borderId="25" xfId="0" applyFont="1" applyBorder="1" applyAlignment="1">
      <alignment horizontal="right" vertical="center"/>
    </xf>
    <xf numFmtId="4" fontId="28" fillId="33" borderId="38" xfId="0" applyNumberFormat="1" applyFont="1" applyFill="1" applyBorder="1" applyAlignment="1">
      <alignment horizontal="center" vertical="center"/>
    </xf>
    <xf numFmtId="4" fontId="28" fillId="33" borderId="25" xfId="0" applyNumberFormat="1" applyFont="1" applyFill="1" applyBorder="1" applyAlignment="1">
      <alignment horizontal="center" vertical="center"/>
    </xf>
    <xf numFmtId="0" fontId="139" fillId="0" borderId="92" xfId="0" applyFont="1" applyBorder="1" applyAlignment="1">
      <alignment horizontal="right" vertical="center"/>
    </xf>
    <xf numFmtId="0" fontId="139" fillId="0" borderId="93" xfId="0" applyFont="1" applyBorder="1" applyAlignment="1">
      <alignment horizontal="right" vertical="center"/>
    </xf>
    <xf numFmtId="0" fontId="139" fillId="0" borderId="94" xfId="0" applyFont="1" applyBorder="1" applyAlignment="1">
      <alignment horizontal="right" vertical="center"/>
    </xf>
    <xf numFmtId="0" fontId="143" fillId="41" borderId="38" xfId="0" applyFont="1" applyFill="1" applyBorder="1" applyAlignment="1">
      <alignment horizontal="right" vertical="center"/>
    </xf>
    <xf numFmtId="0" fontId="143" fillId="41" borderId="77" xfId="0" applyFont="1" applyFill="1" applyBorder="1" applyAlignment="1">
      <alignment horizontal="right" vertical="center"/>
    </xf>
    <xf numFmtId="0" fontId="143" fillId="41" borderId="25" xfId="0" applyFont="1" applyFill="1" applyBorder="1" applyAlignment="1">
      <alignment horizontal="right" vertical="center"/>
    </xf>
    <xf numFmtId="4" fontId="143" fillId="37" borderId="116" xfId="0" applyNumberFormat="1" applyFont="1" applyFill="1" applyBorder="1" applyAlignment="1">
      <alignment horizontal="center"/>
    </xf>
    <xf numFmtId="4" fontId="143" fillId="37" borderId="138" xfId="0" applyNumberFormat="1" applyFont="1" applyFill="1" applyBorder="1" applyAlignment="1">
      <alignment horizontal="center"/>
    </xf>
    <xf numFmtId="0" fontId="139" fillId="0" borderId="38" xfId="0" applyFont="1" applyBorder="1" applyAlignment="1">
      <alignment horizontal="right"/>
    </xf>
    <xf numFmtId="0" fontId="139" fillId="0" borderId="77" xfId="0" applyFont="1" applyBorder="1" applyAlignment="1">
      <alignment horizontal="right"/>
    </xf>
    <xf numFmtId="0" fontId="139" fillId="0" borderId="25" xfId="0" applyFont="1" applyBorder="1" applyAlignment="1">
      <alignment horizontal="right"/>
    </xf>
    <xf numFmtId="4" fontId="143" fillId="33" borderId="38" xfId="0" applyNumberFormat="1" applyFont="1" applyFill="1" applyBorder="1" applyAlignment="1">
      <alignment horizontal="center"/>
    </xf>
    <xf numFmtId="4" fontId="143" fillId="33" borderId="25" xfId="0" applyNumberFormat="1" applyFont="1" applyFill="1" applyBorder="1" applyAlignment="1">
      <alignment horizontal="center"/>
    </xf>
    <xf numFmtId="0" fontId="143" fillId="46" borderId="38" xfId="0" applyFont="1" applyFill="1" applyBorder="1" applyAlignment="1">
      <alignment horizontal="center"/>
    </xf>
    <xf numFmtId="0" fontId="143" fillId="46" borderId="77" xfId="0" applyFont="1" applyFill="1" applyBorder="1" applyAlignment="1">
      <alignment horizontal="center"/>
    </xf>
    <xf numFmtId="0" fontId="143" fillId="46" borderId="25" xfId="0" applyFont="1" applyFill="1" applyBorder="1" applyAlignment="1">
      <alignment horizontal="center"/>
    </xf>
    <xf numFmtId="4" fontId="143" fillId="46" borderId="38" xfId="0" applyNumberFormat="1" applyFont="1" applyFill="1" applyBorder="1" applyAlignment="1">
      <alignment horizontal="center"/>
    </xf>
    <xf numFmtId="4" fontId="143" fillId="46" borderId="25" xfId="0" applyNumberFormat="1" applyFont="1" applyFill="1" applyBorder="1" applyAlignment="1">
      <alignment horizontal="center"/>
    </xf>
    <xf numFmtId="0" fontId="143" fillId="41" borderId="38" xfId="0" applyFont="1" applyFill="1" applyBorder="1" applyAlignment="1">
      <alignment horizontal="right" vertical="center" readingOrder="2"/>
    </xf>
    <xf numFmtId="0" fontId="143" fillId="41" borderId="77" xfId="0" applyFont="1" applyFill="1" applyBorder="1" applyAlignment="1">
      <alignment horizontal="right" vertical="center" readingOrder="2"/>
    </xf>
    <xf numFmtId="0" fontId="143" fillId="41" borderId="25" xfId="0" applyFont="1" applyFill="1" applyBorder="1" applyAlignment="1">
      <alignment horizontal="right" vertical="center" readingOrder="2"/>
    </xf>
    <xf numFmtId="0" fontId="143" fillId="39" borderId="95" xfId="0" applyFont="1" applyFill="1" applyBorder="1" applyAlignment="1">
      <alignment horizontal="right" readingOrder="2"/>
    </xf>
    <xf numFmtId="0" fontId="143" fillId="39" borderId="15" xfId="0" applyFont="1" applyFill="1" applyBorder="1" applyAlignment="1">
      <alignment horizontal="right" readingOrder="2"/>
    </xf>
    <xf numFmtId="0" fontId="143" fillId="39" borderId="96" xfId="0" applyFont="1" applyFill="1" applyBorder="1" applyAlignment="1">
      <alignment horizontal="right" readingOrder="2"/>
    </xf>
    <xf numFmtId="4" fontId="143" fillId="39" borderId="95" xfId="0" applyNumberFormat="1" applyFont="1" applyFill="1" applyBorder="1" applyAlignment="1">
      <alignment horizontal="center" vertical="center"/>
    </xf>
    <xf numFmtId="4" fontId="143" fillId="39" borderId="96" xfId="0" applyNumberFormat="1" applyFont="1" applyFill="1" applyBorder="1" applyAlignment="1">
      <alignment horizontal="center" vertical="center"/>
    </xf>
    <xf numFmtId="4" fontId="139" fillId="33" borderId="140" xfId="0" applyNumberFormat="1" applyFont="1" applyFill="1" applyBorder="1" applyAlignment="1">
      <alignment horizontal="center" vertical="center"/>
    </xf>
    <xf numFmtId="4" fontId="139" fillId="33" borderId="136" xfId="0" applyNumberFormat="1" applyFont="1" applyFill="1" applyBorder="1" applyAlignment="1">
      <alignment horizontal="center" vertical="center"/>
    </xf>
    <xf numFmtId="0" fontId="143" fillId="39" borderId="38" xfId="0" applyFont="1" applyFill="1" applyBorder="1" applyAlignment="1">
      <alignment horizontal="right" readingOrder="2"/>
    </xf>
    <xf numFmtId="0" fontId="143" fillId="39" borderId="77" xfId="0" applyFont="1" applyFill="1" applyBorder="1" applyAlignment="1">
      <alignment horizontal="right" readingOrder="2"/>
    </xf>
    <xf numFmtId="0" fontId="143" fillId="39" borderId="25" xfId="0" applyFont="1" applyFill="1" applyBorder="1" applyAlignment="1">
      <alignment horizontal="right" readingOrder="2"/>
    </xf>
    <xf numFmtId="4" fontId="143" fillId="39" borderId="140" xfId="0" applyNumberFormat="1" applyFont="1" applyFill="1" applyBorder="1" applyAlignment="1">
      <alignment horizontal="center" vertical="center"/>
    </xf>
    <xf numFmtId="4" fontId="143" fillId="39" borderId="136" xfId="0" applyNumberFormat="1" applyFont="1" applyFill="1" applyBorder="1" applyAlignment="1">
      <alignment horizontal="center" vertical="center"/>
    </xf>
    <xf numFmtId="0" fontId="139" fillId="0" borderId="92" xfId="0" applyFont="1" applyBorder="1" applyAlignment="1">
      <alignment horizontal="right"/>
    </xf>
    <xf numFmtId="0" fontId="139" fillId="0" borderId="93" xfId="0" applyFont="1" applyBorder="1" applyAlignment="1">
      <alignment horizontal="right"/>
    </xf>
    <xf numFmtId="0" fontId="139" fillId="0" borderId="94" xfId="0" applyFont="1" applyBorder="1" applyAlignment="1">
      <alignment horizontal="right"/>
    </xf>
    <xf numFmtId="4" fontId="139" fillId="33" borderId="92" xfId="0" applyNumberFormat="1" applyFont="1" applyFill="1" applyBorder="1" applyAlignment="1">
      <alignment horizontal="center" vertical="center"/>
    </xf>
    <xf numFmtId="4" fontId="139" fillId="33" borderId="94" xfId="0" applyNumberFormat="1" applyFont="1" applyFill="1" applyBorder="1" applyAlignment="1">
      <alignment horizontal="center" vertical="center"/>
    </xf>
    <xf numFmtId="4" fontId="139" fillId="33" borderId="38" xfId="0" applyNumberFormat="1" applyFont="1" applyFill="1" applyBorder="1" applyAlignment="1">
      <alignment horizontal="center" vertical="center"/>
    </xf>
    <xf numFmtId="4" fontId="139" fillId="33" borderId="25" xfId="0" applyNumberFormat="1" applyFont="1" applyFill="1" applyBorder="1" applyAlignment="1">
      <alignment horizontal="center" vertical="center"/>
    </xf>
    <xf numFmtId="4" fontId="143" fillId="46" borderId="141" xfId="0" applyNumberFormat="1" applyFont="1" applyFill="1" applyBorder="1" applyAlignment="1">
      <alignment horizontal="center" vertical="center"/>
    </xf>
    <xf numFmtId="4" fontId="143" fillId="46" borderId="97" xfId="0" applyNumberFormat="1" applyFont="1" applyFill="1" applyBorder="1" applyAlignment="1">
      <alignment horizontal="center" vertical="center"/>
    </xf>
    <xf numFmtId="4" fontId="143" fillId="46" borderId="140" xfId="0" applyNumberFormat="1" applyFont="1" applyFill="1" applyBorder="1" applyAlignment="1">
      <alignment horizontal="center" vertical="center"/>
    </xf>
    <xf numFmtId="4" fontId="143" fillId="46" borderId="136" xfId="0" applyNumberFormat="1" applyFont="1" applyFill="1" applyBorder="1" applyAlignment="1">
      <alignment horizontal="center" vertical="center"/>
    </xf>
    <xf numFmtId="0" fontId="143" fillId="35" borderId="38" xfId="0" applyFont="1" applyFill="1" applyBorder="1" applyAlignment="1">
      <alignment horizontal="center"/>
    </xf>
    <xf numFmtId="0" fontId="143" fillId="35" borderId="77" xfId="0" applyFont="1" applyFill="1" applyBorder="1" applyAlignment="1">
      <alignment horizontal="center"/>
    </xf>
    <xf numFmtId="0" fontId="143" fillId="35" borderId="25" xfId="0" applyFont="1" applyFill="1" applyBorder="1" applyAlignment="1">
      <alignment horizontal="center"/>
    </xf>
    <xf numFmtId="4" fontId="143" fillId="35" borderId="38" xfId="0" applyNumberFormat="1" applyFont="1" applyFill="1" applyBorder="1" applyAlignment="1">
      <alignment horizontal="center" vertical="center"/>
    </xf>
    <xf numFmtId="4" fontId="143" fillId="35" borderId="25" xfId="0" applyNumberFormat="1" applyFont="1" applyFill="1" applyBorder="1" applyAlignment="1">
      <alignment horizontal="center" vertical="center"/>
    </xf>
    <xf numFmtId="0" fontId="150" fillId="0" borderId="0" xfId="0" applyFont="1" applyAlignment="1">
      <alignment horizontal="right"/>
    </xf>
    <xf numFmtId="0" fontId="138" fillId="38" borderId="92" xfId="0" applyFont="1" applyFill="1" applyBorder="1" applyAlignment="1">
      <alignment horizontal="center" vertical="center" wrapText="1"/>
    </xf>
    <xf numFmtId="0" fontId="138" fillId="38" borderId="93" xfId="0" applyFont="1" applyFill="1" applyBorder="1" applyAlignment="1">
      <alignment horizontal="center" vertical="center" wrapText="1"/>
    </xf>
    <xf numFmtId="0" fontId="138" fillId="38" borderId="94" xfId="0" applyFont="1" applyFill="1" applyBorder="1" applyAlignment="1">
      <alignment horizontal="center" vertical="center" wrapText="1"/>
    </xf>
    <xf numFmtId="0" fontId="138" fillId="38" borderId="74" xfId="0" applyFont="1" applyFill="1" applyBorder="1" applyAlignment="1">
      <alignment horizontal="center" vertical="center" wrapText="1"/>
    </xf>
    <xf numFmtId="0" fontId="138" fillId="38" borderId="0" xfId="0" applyFont="1" applyFill="1" applyBorder="1" applyAlignment="1">
      <alignment horizontal="center" vertical="center" wrapText="1"/>
    </xf>
    <xf numFmtId="0" fontId="138" fillId="38" borderId="99" xfId="0" applyFont="1" applyFill="1" applyBorder="1" applyAlignment="1">
      <alignment horizontal="center" vertical="center" wrapText="1"/>
    </xf>
    <xf numFmtId="0" fontId="124" fillId="38" borderId="95" xfId="0" applyFont="1" applyFill="1" applyBorder="1" applyAlignment="1">
      <alignment horizontal="center" vertical="center" wrapText="1" readingOrder="2"/>
    </xf>
    <xf numFmtId="0" fontId="124" fillId="38" borderId="15" xfId="0" applyFont="1" applyFill="1" applyBorder="1" applyAlignment="1">
      <alignment horizontal="center" vertical="center" wrapText="1" readingOrder="2"/>
    </xf>
    <xf numFmtId="0" fontId="124" fillId="38" borderId="96" xfId="0" applyFont="1" applyFill="1" applyBorder="1" applyAlignment="1">
      <alignment horizontal="center" vertical="center" wrapText="1" readingOrder="2"/>
    </xf>
    <xf numFmtId="0" fontId="131" fillId="33" borderId="38" xfId="0" applyFont="1" applyFill="1" applyBorder="1" applyAlignment="1">
      <alignment horizontal="right" vertical="center" wrapText="1"/>
    </xf>
    <xf numFmtId="0" fontId="131" fillId="33" borderId="77" xfId="0" applyFont="1" applyFill="1" applyBorder="1" applyAlignment="1">
      <alignment horizontal="right" vertical="center" wrapText="1"/>
    </xf>
    <xf numFmtId="0" fontId="131" fillId="33" borderId="25" xfId="0" applyFont="1" applyFill="1" applyBorder="1" applyAlignment="1">
      <alignment horizontal="right" vertical="center" wrapText="1"/>
    </xf>
    <xf numFmtId="0" fontId="157" fillId="39" borderId="92" xfId="0" applyFont="1" applyFill="1" applyBorder="1" applyAlignment="1">
      <alignment horizontal="center" vertical="center" wrapText="1"/>
    </xf>
    <xf numFmtId="0" fontId="157" fillId="39" borderId="93" xfId="0" applyFont="1" applyFill="1" applyBorder="1" applyAlignment="1">
      <alignment horizontal="center" vertical="center" wrapText="1"/>
    </xf>
    <xf numFmtId="0" fontId="157" fillId="39" borderId="94" xfId="0" applyFont="1" applyFill="1" applyBorder="1" applyAlignment="1">
      <alignment horizontal="center" vertical="center" wrapText="1"/>
    </xf>
    <xf numFmtId="0" fontId="157" fillId="39" borderId="74" xfId="0" applyFont="1" applyFill="1" applyBorder="1" applyAlignment="1">
      <alignment horizontal="center" vertical="center" wrapText="1"/>
    </xf>
    <xf numFmtId="0" fontId="157" fillId="39" borderId="0" xfId="0" applyFont="1" applyFill="1" applyBorder="1" applyAlignment="1">
      <alignment horizontal="center" vertical="center" wrapText="1"/>
    </xf>
    <xf numFmtId="0" fontId="157" fillId="39" borderId="99" xfId="0" applyFont="1" applyFill="1" applyBorder="1" applyAlignment="1">
      <alignment horizontal="center" vertical="center" wrapText="1"/>
    </xf>
    <xf numFmtId="0" fontId="157" fillId="39" borderId="95" xfId="0" applyFont="1" applyFill="1" applyBorder="1" applyAlignment="1">
      <alignment horizontal="center" vertical="center" wrapText="1"/>
    </xf>
    <xf numFmtId="0" fontId="157" fillId="39" borderId="15" xfId="0" applyFont="1" applyFill="1" applyBorder="1" applyAlignment="1">
      <alignment horizontal="center" vertical="center" wrapText="1"/>
    </xf>
    <xf numFmtId="0" fontId="157" fillId="39" borderId="96" xfId="0" applyFont="1" applyFill="1" applyBorder="1" applyAlignment="1">
      <alignment horizontal="center" vertical="center" wrapText="1"/>
    </xf>
    <xf numFmtId="0" fontId="131" fillId="43" borderId="38" xfId="0" applyFont="1" applyFill="1" applyBorder="1" applyAlignment="1">
      <alignment horizontal="right" vertical="center" wrapText="1"/>
    </xf>
    <xf numFmtId="0" fontId="131" fillId="43" borderId="77" xfId="0" applyFont="1" applyFill="1" applyBorder="1" applyAlignment="1">
      <alignment horizontal="right" vertical="center" wrapText="1"/>
    </xf>
    <xf numFmtId="0" fontId="131" fillId="43" borderId="25" xfId="0" applyFont="1" applyFill="1" applyBorder="1" applyAlignment="1">
      <alignment horizontal="right" vertical="center" wrapText="1"/>
    </xf>
    <xf numFmtId="4" fontId="133" fillId="43" borderId="38" xfId="0" applyNumberFormat="1" applyFont="1" applyFill="1" applyBorder="1" applyAlignment="1">
      <alignment horizontal="center" vertical="center" wrapText="1"/>
    </xf>
    <xf numFmtId="4" fontId="133" fillId="43" borderId="77" xfId="0" applyNumberFormat="1" applyFont="1" applyFill="1" applyBorder="1" applyAlignment="1">
      <alignment horizontal="center" vertical="center" wrapText="1"/>
    </xf>
    <xf numFmtId="4" fontId="133" fillId="43" borderId="25" xfId="0" applyNumberFormat="1" applyFont="1" applyFill="1" applyBorder="1" applyAlignment="1">
      <alignment horizontal="center" vertical="center" wrapText="1"/>
    </xf>
    <xf numFmtId="0" fontId="133" fillId="39" borderId="16" xfId="0" applyFont="1" applyFill="1" applyBorder="1" applyAlignment="1">
      <alignment horizontal="center" vertical="center" wrapText="1"/>
    </xf>
    <xf numFmtId="0" fontId="133" fillId="39" borderId="38" xfId="0" applyFont="1" applyFill="1" applyBorder="1" applyAlignment="1">
      <alignment horizontal="center" vertical="center" wrapText="1"/>
    </xf>
    <xf numFmtId="0" fontId="133" fillId="39" borderId="77" xfId="0" applyFont="1" applyFill="1" applyBorder="1" applyAlignment="1">
      <alignment horizontal="center" vertical="center" wrapText="1"/>
    </xf>
    <xf numFmtId="0" fontId="133" fillId="39" borderId="25" xfId="0" applyFont="1" applyFill="1" applyBorder="1" applyAlignment="1">
      <alignment horizontal="center" vertical="center" wrapText="1"/>
    </xf>
    <xf numFmtId="0" fontId="124" fillId="39" borderId="75" xfId="0" applyFont="1" applyFill="1" applyBorder="1" applyAlignment="1">
      <alignment horizontal="center" vertical="center" wrapText="1"/>
    </xf>
    <xf numFmtId="0" fontId="124" fillId="39" borderId="17" xfId="0" applyFont="1" applyFill="1" applyBorder="1" applyAlignment="1">
      <alignment horizontal="center" vertical="center" wrapText="1"/>
    </xf>
    <xf numFmtId="4" fontId="127" fillId="0" borderId="0" xfId="0" applyNumberFormat="1" applyFont="1" applyAlignment="1">
      <alignment horizontal="center"/>
    </xf>
    <xf numFmtId="4" fontId="131" fillId="0" borderId="0" xfId="0" applyNumberFormat="1" applyFont="1" applyAlignment="1">
      <alignment horizontal="center"/>
    </xf>
    <xf numFmtId="0" fontId="124" fillId="0" borderId="0" xfId="0" applyFont="1" applyAlignment="1">
      <alignment horizontal="center" vertical="center" wrapText="1"/>
    </xf>
    <xf numFmtId="0" fontId="150" fillId="39" borderId="95" xfId="0" applyFont="1" applyFill="1" applyBorder="1" applyAlignment="1">
      <alignment horizontal="center" vertical="center"/>
    </xf>
    <xf numFmtId="0" fontId="150" fillId="39" borderId="96" xfId="0" applyFont="1" applyFill="1" applyBorder="1" applyAlignment="1">
      <alignment horizontal="center" vertical="center"/>
    </xf>
    <xf numFmtId="4" fontId="145" fillId="37" borderId="16" xfId="0" applyNumberFormat="1" applyFont="1" applyFill="1" applyBorder="1" applyAlignment="1">
      <alignment horizontal="center" vertical="center"/>
    </xf>
    <xf numFmtId="0" fontId="163" fillId="41" borderId="38" xfId="0" applyFont="1" applyFill="1" applyBorder="1" applyAlignment="1">
      <alignment horizontal="right" vertical="center" readingOrder="2"/>
    </xf>
    <xf numFmtId="0" fontId="163" fillId="41" borderId="77" xfId="0" applyFont="1" applyFill="1" applyBorder="1" applyAlignment="1">
      <alignment horizontal="right" vertical="center" readingOrder="2"/>
    </xf>
    <xf numFmtId="0" fontId="163" fillId="41" borderId="25" xfId="0" applyFont="1" applyFill="1" applyBorder="1" applyAlignment="1">
      <alignment horizontal="right" vertical="center" readingOrder="2"/>
    </xf>
    <xf numFmtId="0" fontId="156" fillId="38" borderId="92" xfId="0" applyFont="1" applyFill="1" applyBorder="1" applyAlignment="1">
      <alignment horizontal="center" vertical="center"/>
    </xf>
    <xf numFmtId="0" fontId="156" fillId="38" borderId="93" xfId="0" applyFont="1" applyFill="1" applyBorder="1" applyAlignment="1">
      <alignment horizontal="center" vertical="center"/>
    </xf>
    <xf numFmtId="0" fontId="156" fillId="38" borderId="94" xfId="0" applyFont="1" applyFill="1" applyBorder="1" applyAlignment="1">
      <alignment horizontal="center" vertical="center"/>
    </xf>
    <xf numFmtId="0" fontId="156" fillId="38" borderId="74" xfId="0" applyFont="1" applyFill="1" applyBorder="1" applyAlignment="1">
      <alignment horizontal="center" vertical="center"/>
    </xf>
    <xf numFmtId="0" fontId="156" fillId="38" borderId="0" xfId="0" applyFont="1" applyFill="1" applyBorder="1" applyAlignment="1">
      <alignment horizontal="center" vertical="center"/>
    </xf>
    <xf numFmtId="0" fontId="156" fillId="38" borderId="99" xfId="0" applyFont="1" applyFill="1" applyBorder="1" applyAlignment="1">
      <alignment horizontal="center" vertical="center"/>
    </xf>
    <xf numFmtId="0" fontId="145" fillId="39" borderId="38" xfId="0" applyFont="1" applyFill="1" applyBorder="1" applyAlignment="1">
      <alignment horizontal="center" vertical="center" wrapText="1"/>
    </xf>
    <xf numFmtId="0" fontId="145" fillId="0" borderId="25" xfId="0" applyFont="1" applyBorder="1" applyAlignment="1">
      <alignment horizontal="center" vertical="center"/>
    </xf>
    <xf numFmtId="0" fontId="145" fillId="39" borderId="25" xfId="0" applyFont="1" applyFill="1" applyBorder="1" applyAlignment="1">
      <alignment horizontal="center" vertical="center" wrapText="1"/>
    </xf>
    <xf numFmtId="0" fontId="145" fillId="39" borderId="38" xfId="0" applyFont="1" applyFill="1" applyBorder="1" applyAlignment="1">
      <alignment horizontal="center" vertical="center"/>
    </xf>
    <xf numFmtId="0" fontId="145" fillId="39" borderId="25" xfId="0" applyFont="1" applyFill="1" applyBorder="1" applyAlignment="1">
      <alignment horizontal="center" vertical="center"/>
    </xf>
    <xf numFmtId="0" fontId="161" fillId="39" borderId="92" xfId="0" applyFont="1" applyFill="1" applyBorder="1" applyAlignment="1">
      <alignment horizontal="center" vertical="center" wrapText="1"/>
    </xf>
    <xf numFmtId="0" fontId="161" fillId="39" borderId="93" xfId="0" applyFont="1" applyFill="1" applyBorder="1" applyAlignment="1">
      <alignment horizontal="center" vertical="center" wrapText="1"/>
    </xf>
    <xf numFmtId="0" fontId="161" fillId="39" borderId="94" xfId="0" applyFont="1" applyFill="1" applyBorder="1" applyAlignment="1">
      <alignment horizontal="center" vertical="center" wrapText="1"/>
    </xf>
    <xf numFmtId="0" fontId="161" fillId="39" borderId="74" xfId="0" applyFont="1" applyFill="1" applyBorder="1" applyAlignment="1">
      <alignment horizontal="center" vertical="center" wrapText="1"/>
    </xf>
    <xf numFmtId="0" fontId="161" fillId="39" borderId="0" xfId="0" applyFont="1" applyFill="1" applyBorder="1" applyAlignment="1">
      <alignment horizontal="center" vertical="center" wrapText="1"/>
    </xf>
    <xf numFmtId="0" fontId="161" fillId="39" borderId="99" xfId="0" applyFont="1" applyFill="1" applyBorder="1" applyAlignment="1">
      <alignment horizontal="center" vertical="center" wrapText="1"/>
    </xf>
    <xf numFmtId="0" fontId="161" fillId="39" borderId="95" xfId="0" applyFont="1" applyFill="1" applyBorder="1" applyAlignment="1">
      <alignment horizontal="center" vertical="center" wrapText="1"/>
    </xf>
    <xf numFmtId="0" fontId="161" fillId="39" borderId="15" xfId="0" applyFont="1" applyFill="1" applyBorder="1" applyAlignment="1">
      <alignment horizontal="center" vertical="center" wrapText="1"/>
    </xf>
    <xf numFmtId="0" fontId="161" fillId="39" borderId="96" xfId="0" applyFont="1" applyFill="1" applyBorder="1" applyAlignment="1">
      <alignment horizontal="center" vertical="center" wrapText="1"/>
    </xf>
    <xf numFmtId="0" fontId="150" fillId="39" borderId="38" xfId="0" applyFont="1" applyFill="1" applyBorder="1" applyAlignment="1">
      <alignment horizontal="center" vertical="center"/>
    </xf>
    <xf numFmtId="0" fontId="150" fillId="0" borderId="25" xfId="0" applyFont="1" applyBorder="1" applyAlignment="1">
      <alignment vertical="center"/>
    </xf>
    <xf numFmtId="0" fontId="161" fillId="35" borderId="38" xfId="0" applyFont="1" applyFill="1" applyBorder="1" applyAlignment="1">
      <alignment horizontal="center" vertical="center"/>
    </xf>
    <xf numFmtId="0" fontId="161" fillId="35" borderId="77" xfId="0" applyFont="1" applyFill="1" applyBorder="1" applyAlignment="1">
      <alignment horizontal="center" vertical="center"/>
    </xf>
    <xf numFmtId="0" fontId="161" fillId="35" borderId="25" xfId="0" applyFont="1" applyFill="1" applyBorder="1" applyAlignment="1">
      <alignment horizontal="center" vertical="center"/>
    </xf>
    <xf numFmtId="4" fontId="154" fillId="33" borderId="16" xfId="0" applyNumberFormat="1" applyFont="1" applyFill="1" applyBorder="1" applyAlignment="1">
      <alignment horizontal="center" vertical="center"/>
    </xf>
    <xf numFmtId="0" fontId="143" fillId="37" borderId="38" xfId="0" applyFont="1" applyFill="1" applyBorder="1" applyAlignment="1">
      <alignment horizontal="right" vertical="center" wrapText="1"/>
    </xf>
    <xf numFmtId="0" fontId="143" fillId="37" borderId="77" xfId="0" applyFont="1" applyFill="1" applyBorder="1" applyAlignment="1">
      <alignment horizontal="right" vertical="center" wrapText="1"/>
    </xf>
    <xf numFmtId="0" fontId="143" fillId="37" borderId="25" xfId="0" applyFont="1" applyFill="1" applyBorder="1" applyAlignment="1">
      <alignment horizontal="right" vertical="center" wrapText="1"/>
    </xf>
    <xf numFmtId="0" fontId="139" fillId="0" borderId="95" xfId="0" applyFont="1" applyBorder="1" applyAlignment="1">
      <alignment horizontal="right" vertical="center" wrapText="1"/>
    </xf>
    <xf numFmtId="0" fontId="139" fillId="0" borderId="15" xfId="0" applyFont="1" applyBorder="1" applyAlignment="1">
      <alignment horizontal="right" vertical="center" wrapText="1"/>
    </xf>
    <xf numFmtId="0" fontId="139" fillId="0" borderId="96" xfId="0" applyFont="1" applyBorder="1" applyAlignment="1">
      <alignment horizontal="right" vertical="center" wrapText="1"/>
    </xf>
    <xf numFmtId="0" fontId="139" fillId="0" borderId="38" xfId="0" applyFont="1" applyBorder="1" applyAlignment="1">
      <alignment horizontal="right" vertical="center" wrapText="1"/>
    </xf>
    <xf numFmtId="0" fontId="139" fillId="0" borderId="77" xfId="0" applyFont="1" applyBorder="1" applyAlignment="1">
      <alignment horizontal="right" vertical="center" wrapText="1"/>
    </xf>
    <xf numFmtId="0" fontId="139" fillId="0" borderId="25" xfId="0" applyFont="1" applyBorder="1" applyAlignment="1">
      <alignment horizontal="right" vertical="center" wrapText="1"/>
    </xf>
    <xf numFmtId="0" fontId="143" fillId="34" borderId="38" xfId="0" applyFont="1" applyFill="1" applyBorder="1" applyAlignment="1">
      <alignment horizontal="right" vertical="center" wrapText="1" readingOrder="2"/>
    </xf>
    <xf numFmtId="0" fontId="143" fillId="34" borderId="77" xfId="0" applyFont="1" applyFill="1" applyBorder="1" applyAlignment="1">
      <alignment horizontal="right" vertical="center" wrapText="1" readingOrder="2"/>
    </xf>
    <xf numFmtId="0" fontId="143" fillId="34" borderId="25" xfId="0" applyFont="1" applyFill="1" applyBorder="1" applyAlignment="1">
      <alignment horizontal="right" vertical="center" wrapText="1" readingOrder="2"/>
    </xf>
    <xf numFmtId="4" fontId="154" fillId="34" borderId="38" xfId="0" applyNumberFormat="1" applyFont="1" applyFill="1" applyBorder="1" applyAlignment="1">
      <alignment horizontal="center" vertical="center"/>
    </xf>
    <xf numFmtId="0" fontId="154" fillId="34" borderId="25" xfId="0" applyFont="1" applyFill="1" applyBorder="1" applyAlignment="1">
      <alignment horizontal="center" vertical="center"/>
    </xf>
    <xf numFmtId="0" fontId="139" fillId="0" borderId="74" xfId="0" applyFont="1" applyBorder="1" applyAlignment="1">
      <alignment horizontal="right" vertical="center" wrapText="1"/>
    </xf>
    <xf numFmtId="0" fontId="139" fillId="0" borderId="0" xfId="0" applyFont="1" applyBorder="1" applyAlignment="1">
      <alignment horizontal="right" vertical="center" wrapText="1"/>
    </xf>
    <xf numFmtId="0" fontId="139" fillId="0" borderId="99" xfId="0" applyFont="1" applyBorder="1" applyAlignment="1">
      <alignment horizontal="right" vertical="center" wrapText="1"/>
    </xf>
    <xf numFmtId="4" fontId="154" fillId="33" borderId="98" xfId="0" applyNumberFormat="1" applyFont="1" applyFill="1" applyBorder="1" applyAlignment="1">
      <alignment horizontal="center" vertical="center"/>
    </xf>
    <xf numFmtId="0" fontId="150" fillId="0" borderId="0" xfId="0" applyFont="1" applyAlignment="1">
      <alignment horizontal="center" vertical="center"/>
    </xf>
    <xf numFmtId="0" fontId="143" fillId="35" borderId="38" xfId="0" applyFont="1" applyFill="1" applyBorder="1" applyAlignment="1">
      <alignment horizontal="center" vertical="center" wrapText="1"/>
    </xf>
    <xf numFmtId="0" fontId="143" fillId="35" borderId="77" xfId="0" applyFont="1" applyFill="1" applyBorder="1" applyAlignment="1">
      <alignment horizontal="center" vertical="center" wrapText="1"/>
    </xf>
    <xf numFmtId="0" fontId="143" fillId="35" borderId="25" xfId="0" applyFont="1" applyFill="1" applyBorder="1" applyAlignment="1">
      <alignment horizontal="center" vertical="center" wrapText="1"/>
    </xf>
    <xf numFmtId="4" fontId="145" fillId="35" borderId="16" xfId="0" applyNumberFormat="1" applyFont="1" applyFill="1" applyBorder="1" applyAlignment="1">
      <alignment horizontal="center" vertical="center"/>
    </xf>
    <xf numFmtId="0" fontId="145" fillId="35" borderId="16" xfId="0" applyFont="1" applyFill="1" applyBorder="1" applyAlignment="1">
      <alignment horizontal="center" vertical="center"/>
    </xf>
    <xf numFmtId="0" fontId="142" fillId="39" borderId="92" xfId="0" applyFont="1" applyFill="1" applyBorder="1" applyAlignment="1">
      <alignment horizontal="center" vertical="center" wrapText="1"/>
    </xf>
    <xf numFmtId="0" fontId="142" fillId="39" borderId="94" xfId="0" applyFont="1" applyFill="1" applyBorder="1" applyAlignment="1">
      <alignment horizontal="center" vertical="center" wrapText="1"/>
    </xf>
    <xf numFmtId="0" fontId="142" fillId="0" borderId="38" xfId="0" applyFont="1" applyBorder="1" applyAlignment="1">
      <alignment horizontal="right" vertical="center" wrapText="1"/>
    </xf>
    <xf numFmtId="0" fontId="142" fillId="0" borderId="77" xfId="0" applyFont="1" applyBorder="1" applyAlignment="1">
      <alignment horizontal="right" vertical="center" wrapText="1"/>
    </xf>
    <xf numFmtId="0" fontId="142" fillId="0" borderId="25" xfId="0" applyFont="1" applyBorder="1" applyAlignment="1">
      <alignment horizontal="righ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1076325</xdr:colOff>
      <xdr:row>0</xdr:row>
      <xdr:rowOff>47625</xdr:rowOff>
    </xdr:from>
    <xdr:to>
      <xdr:col>8</xdr:col>
      <xdr:colOff>0</xdr:colOff>
      <xdr:row>5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7625"/>
          <a:ext cx="1409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3</xdr:col>
      <xdr:colOff>1314450</xdr:colOff>
      <xdr:row>7</xdr:row>
      <xdr:rowOff>9525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19050"/>
          <a:ext cx="26193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0</xdr:rowOff>
    </xdr:from>
    <xdr:to>
      <xdr:col>8</xdr:col>
      <xdr:colOff>923925</xdr:colOff>
      <xdr:row>7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1057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1</xdr:col>
      <xdr:colOff>1152525</xdr:colOff>
      <xdr:row>9</xdr:row>
      <xdr:rowOff>19050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14300" y="57150"/>
          <a:ext cx="23336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0</xdr:row>
      <xdr:rowOff>66675</xdr:rowOff>
    </xdr:from>
    <xdr:to>
      <xdr:col>8</xdr:col>
      <xdr:colOff>800100</xdr:colOff>
      <xdr:row>7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66675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1314450</xdr:colOff>
      <xdr:row>8</xdr:row>
      <xdr:rowOff>66675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0"/>
          <a:ext cx="25241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38100</xdr:rowOff>
    </xdr:from>
    <xdr:to>
      <xdr:col>7</xdr:col>
      <xdr:colOff>371475</xdr:colOff>
      <xdr:row>6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38100"/>
          <a:ext cx="1343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1400175</xdr:colOff>
      <xdr:row>7</xdr:row>
      <xdr:rowOff>152400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0"/>
          <a:ext cx="21050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38100</xdr:rowOff>
    </xdr:from>
    <xdr:to>
      <xdr:col>8</xdr:col>
      <xdr:colOff>828675</xdr:colOff>
      <xdr:row>5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3810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38100</xdr:rowOff>
    </xdr:from>
    <xdr:to>
      <xdr:col>2</xdr:col>
      <xdr:colOff>333375</xdr:colOff>
      <xdr:row>6</xdr:row>
      <xdr:rowOff>114300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85725" y="38100"/>
          <a:ext cx="23241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57150</xdr:rowOff>
    </xdr:from>
    <xdr:to>
      <xdr:col>7</xdr:col>
      <xdr:colOff>1085850</xdr:colOff>
      <xdr:row>7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57150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800100</xdr:colOff>
      <xdr:row>8</xdr:row>
      <xdr:rowOff>57150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19050"/>
          <a:ext cx="23241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66675</xdr:rowOff>
    </xdr:from>
    <xdr:to>
      <xdr:col>11</xdr:col>
      <xdr:colOff>714375</xdr:colOff>
      <xdr:row>6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66675"/>
          <a:ext cx="1266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85725</xdr:rowOff>
    </xdr:from>
    <xdr:to>
      <xdr:col>4</xdr:col>
      <xdr:colOff>47625</xdr:colOff>
      <xdr:row>7</xdr:row>
      <xdr:rowOff>85725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85725" y="85725"/>
          <a:ext cx="23241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419100</xdr:colOff>
      <xdr:row>4</xdr:row>
      <xdr:rowOff>409575</xdr:rowOff>
    </xdr:to>
    <xdr:sp>
      <xdr:nvSpPr>
        <xdr:cNvPr id="1" name="ZoneTexte 8"/>
        <xdr:cNvSpPr txBox="1">
          <a:spLocks noChangeArrowheads="1"/>
        </xdr:cNvSpPr>
      </xdr:nvSpPr>
      <xdr:spPr>
        <a:xfrm>
          <a:off x="0" y="0"/>
          <a:ext cx="23241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
</a:t>
          </a:r>
        </a:p>
      </xdr:txBody>
    </xdr:sp>
    <xdr:clientData/>
  </xdr:twoCellAnchor>
  <xdr:twoCellAnchor>
    <xdr:from>
      <xdr:col>12</xdr:col>
      <xdr:colOff>133350</xdr:colOff>
      <xdr:row>0</xdr:row>
      <xdr:rowOff>9525</xdr:rowOff>
    </xdr:from>
    <xdr:to>
      <xdr:col>14</xdr:col>
      <xdr:colOff>581025</xdr:colOff>
      <xdr:row>4</xdr:row>
      <xdr:rowOff>200025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95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28575</xdr:rowOff>
    </xdr:from>
    <xdr:to>
      <xdr:col>8</xdr:col>
      <xdr:colOff>1390650</xdr:colOff>
      <xdr:row>5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8575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47625</xdr:rowOff>
    </xdr:from>
    <xdr:to>
      <xdr:col>2</xdr:col>
      <xdr:colOff>390525</xdr:colOff>
      <xdr:row>6</xdr:row>
      <xdr:rowOff>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9525" y="47625"/>
          <a:ext cx="19050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1914525</xdr:colOff>
      <xdr:row>0</xdr:row>
      <xdr:rowOff>28575</xdr:rowOff>
    </xdr:from>
    <xdr:to>
      <xdr:col>8</xdr:col>
      <xdr:colOff>1381125</xdr:colOff>
      <xdr:row>6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8575"/>
          <a:ext cx="1495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3</xdr:col>
      <xdr:colOff>238125</xdr:colOff>
      <xdr:row>6</xdr:row>
      <xdr:rowOff>180975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9050" y="19050"/>
          <a:ext cx="25050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1790700</xdr:colOff>
      <xdr:row>0</xdr:row>
      <xdr:rowOff>76200</xdr:rowOff>
    </xdr:from>
    <xdr:to>
      <xdr:col>8</xdr:col>
      <xdr:colOff>1295400</xdr:colOff>
      <xdr:row>6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76200"/>
          <a:ext cx="1514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3</xdr:col>
      <xdr:colOff>276225</xdr:colOff>
      <xdr:row>7</xdr:row>
      <xdr:rowOff>9525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38100" y="47625"/>
          <a:ext cx="25241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28575</xdr:rowOff>
    </xdr:from>
    <xdr:to>
      <xdr:col>9</xdr:col>
      <xdr:colOff>800100</xdr:colOff>
      <xdr:row>5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28575"/>
          <a:ext cx="1323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1619250</xdr:colOff>
      <xdr:row>6</xdr:row>
      <xdr:rowOff>95250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0"/>
          <a:ext cx="26193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0</xdr:row>
      <xdr:rowOff>47625</xdr:rowOff>
    </xdr:from>
    <xdr:to>
      <xdr:col>11</xdr:col>
      <xdr:colOff>695325</xdr:colOff>
      <xdr:row>5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7625"/>
          <a:ext cx="1333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19050</xdr:rowOff>
    </xdr:from>
    <xdr:to>
      <xdr:col>1</xdr:col>
      <xdr:colOff>1276350</xdr:colOff>
      <xdr:row>7</xdr:row>
      <xdr:rowOff>66675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76200" y="19050"/>
          <a:ext cx="21431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66675</xdr:rowOff>
    </xdr:from>
    <xdr:to>
      <xdr:col>6</xdr:col>
      <xdr:colOff>581025</xdr:colOff>
      <xdr:row>6</xdr:row>
      <xdr:rowOff>266700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6675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1409700</xdr:colOff>
      <xdr:row>6</xdr:row>
      <xdr:rowOff>295275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61925" y="0"/>
          <a:ext cx="2352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0</xdr:rowOff>
    </xdr:from>
    <xdr:to>
      <xdr:col>7</xdr:col>
      <xdr:colOff>809625</xdr:colOff>
      <xdr:row>6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0"/>
          <a:ext cx="1695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1304925</xdr:colOff>
      <xdr:row>6</xdr:row>
      <xdr:rowOff>161925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28575" y="28575"/>
          <a:ext cx="26289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10</xdr:col>
      <xdr:colOff>819150</xdr:colOff>
      <xdr:row>5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0"/>
          <a:ext cx="1390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1238250</xdr:colOff>
      <xdr:row>6</xdr:row>
      <xdr:rowOff>114300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0"/>
          <a:ext cx="23145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82"/>
  <sheetViews>
    <sheetView rightToLeft="1" zoomScalePageLayoutView="0" workbookViewId="0" topLeftCell="A1">
      <selection activeCell="L12" sqref="L12"/>
    </sheetView>
  </sheetViews>
  <sheetFormatPr defaultColWidth="11.421875" defaultRowHeight="15"/>
  <cols>
    <col min="1" max="1" width="5.421875" style="60" customWidth="1"/>
    <col min="2" max="2" width="6.28125" style="60" customWidth="1"/>
    <col min="3" max="3" width="7.8515625" style="60" customWidth="1"/>
    <col min="4" max="4" width="50.00390625" style="60" customWidth="1"/>
    <col min="5" max="5" width="18.421875" style="61" customWidth="1"/>
    <col min="6" max="6" width="18.28125" style="61" customWidth="1"/>
    <col min="7" max="7" width="20.57421875" style="61" customWidth="1"/>
    <col min="8" max="8" width="16.7109375" style="61" customWidth="1"/>
    <col min="11" max="11" width="12.421875" style="0" bestFit="1" customWidth="1"/>
    <col min="12" max="12" width="17.28125" style="0" customWidth="1"/>
  </cols>
  <sheetData>
    <row r="1" spans="1:8" ht="15">
      <c r="A1" s="353"/>
      <c r="B1" s="353"/>
      <c r="C1" s="353"/>
      <c r="D1" s="40"/>
      <c r="E1" s="41"/>
      <c r="F1" s="41"/>
      <c r="G1" s="41"/>
      <c r="H1" s="41"/>
    </row>
    <row r="2" spans="1:8" ht="15">
      <c r="A2" s="353"/>
      <c r="B2" s="353"/>
      <c r="C2" s="353"/>
      <c r="D2" s="40"/>
      <c r="E2" s="41"/>
      <c r="F2" s="41"/>
      <c r="G2" s="41"/>
      <c r="H2" s="41"/>
    </row>
    <row r="3" spans="1:8" ht="15">
      <c r="A3" s="353"/>
      <c r="B3" s="353"/>
      <c r="C3" s="353"/>
      <c r="D3" s="40"/>
      <c r="E3" s="41"/>
      <c r="F3" s="41"/>
      <c r="G3" s="41"/>
      <c r="H3" s="41"/>
    </row>
    <row r="4" spans="1:8" ht="15">
      <c r="A4" s="353"/>
      <c r="B4" s="353"/>
      <c r="C4" s="353"/>
      <c r="D4" s="40"/>
      <c r="E4" s="41"/>
      <c r="F4" s="41"/>
      <c r="G4" s="41"/>
      <c r="H4" s="41"/>
    </row>
    <row r="5" spans="1:8" ht="15">
      <c r="A5" s="353"/>
      <c r="B5" s="353"/>
      <c r="C5" s="353"/>
      <c r="D5" s="40"/>
      <c r="E5" s="41"/>
      <c r="F5" s="41"/>
      <c r="G5" s="41"/>
      <c r="H5" s="41"/>
    </row>
    <row r="6" spans="1:8" ht="15">
      <c r="A6" s="353"/>
      <c r="B6" s="353"/>
      <c r="C6" s="353"/>
      <c r="D6" s="40"/>
      <c r="E6" s="41"/>
      <c r="F6" s="41"/>
      <c r="G6" s="41"/>
      <c r="H6" s="41"/>
    </row>
    <row r="7" spans="1:8" ht="15">
      <c r="A7" s="353"/>
      <c r="B7" s="353"/>
      <c r="C7" s="353"/>
      <c r="D7" s="40"/>
      <c r="E7" s="41"/>
      <c r="F7" s="41"/>
      <c r="G7" s="41"/>
      <c r="H7" s="41"/>
    </row>
    <row r="8" spans="1:8" ht="15.75" thickBot="1">
      <c r="A8" s="353"/>
      <c r="B8" s="353"/>
      <c r="C8" s="353"/>
      <c r="D8" s="40"/>
      <c r="E8" s="41"/>
      <c r="F8" s="41"/>
      <c r="G8" s="41"/>
      <c r="H8" s="41"/>
    </row>
    <row r="9" spans="1:8" ht="30.75" customHeight="1">
      <c r="A9" s="42"/>
      <c r="B9" s="42"/>
      <c r="C9" s="42"/>
      <c r="D9" s="354" t="s">
        <v>879</v>
      </c>
      <c r="E9" s="355"/>
      <c r="F9" s="355"/>
      <c r="G9" s="356"/>
      <c r="H9" s="42"/>
    </row>
    <row r="10" spans="1:8" ht="18.75" thickBot="1">
      <c r="A10" s="43"/>
      <c r="B10" s="43"/>
      <c r="C10" s="43"/>
      <c r="D10" s="357" t="s">
        <v>124</v>
      </c>
      <c r="E10" s="358"/>
      <c r="F10" s="358"/>
      <c r="G10" s="359"/>
      <c r="H10" s="43"/>
    </row>
    <row r="11" spans="1:8" ht="18" thickBot="1">
      <c r="A11" s="44"/>
      <c r="B11" s="44"/>
      <c r="C11" s="44"/>
      <c r="D11" s="45"/>
      <c r="E11" s="45"/>
      <c r="F11" s="45"/>
      <c r="G11" s="45"/>
      <c r="H11" s="44"/>
    </row>
    <row r="12" spans="1:8" ht="15">
      <c r="A12" s="360" t="s">
        <v>125</v>
      </c>
      <c r="B12" s="360" t="s">
        <v>126</v>
      </c>
      <c r="C12" s="360" t="s">
        <v>127</v>
      </c>
      <c r="D12" s="362" t="s">
        <v>128</v>
      </c>
      <c r="E12" s="364" t="s">
        <v>129</v>
      </c>
      <c r="F12" s="366" t="s">
        <v>130</v>
      </c>
      <c r="G12" s="368" t="s">
        <v>131</v>
      </c>
      <c r="H12" s="364" t="s">
        <v>132</v>
      </c>
    </row>
    <row r="13" spans="1:8" ht="15.75" thickBot="1">
      <c r="A13" s="361"/>
      <c r="B13" s="361"/>
      <c r="C13" s="361"/>
      <c r="D13" s="363"/>
      <c r="E13" s="365"/>
      <c r="F13" s="367"/>
      <c r="G13" s="369"/>
      <c r="H13" s="370"/>
    </row>
    <row r="14" spans="1:13" s="1" customFormat="1" ht="24.75" customHeight="1" thickBot="1">
      <c r="A14" s="46" t="s">
        <v>133</v>
      </c>
      <c r="B14" s="47" t="s">
        <v>133</v>
      </c>
      <c r="C14" s="47" t="s">
        <v>134</v>
      </c>
      <c r="D14" s="48" t="s">
        <v>135</v>
      </c>
      <c r="E14" s="49">
        <v>700000</v>
      </c>
      <c r="F14" s="49">
        <v>1120000</v>
      </c>
      <c r="G14" s="50">
        <v>0</v>
      </c>
      <c r="H14" s="51">
        <f>F14/E14</f>
        <v>1.6</v>
      </c>
      <c r="I14" s="62"/>
      <c r="J14" s="62"/>
      <c r="K14" s="62"/>
      <c r="L14" s="62"/>
      <c r="M14" s="62"/>
    </row>
    <row r="15" spans="1:13" s="1" customFormat="1" ht="24.75" customHeight="1" thickBot="1">
      <c r="A15" s="46" t="s">
        <v>133</v>
      </c>
      <c r="B15" s="46" t="s">
        <v>133</v>
      </c>
      <c r="C15" s="46" t="s">
        <v>136</v>
      </c>
      <c r="D15" s="52" t="s">
        <v>137</v>
      </c>
      <c r="E15" s="50">
        <v>500000</v>
      </c>
      <c r="F15" s="49">
        <v>448298</v>
      </c>
      <c r="G15" s="50">
        <v>0</v>
      </c>
      <c r="H15" s="51">
        <f aca="true" t="shared" si="0" ref="H15:H24">F15/E15</f>
        <v>0.896596</v>
      </c>
      <c r="I15" s="62"/>
      <c r="J15" s="62"/>
      <c r="K15" s="62"/>
      <c r="L15" s="62"/>
      <c r="M15" s="62"/>
    </row>
    <row r="16" spans="1:8" s="1" customFormat="1" ht="24.75" customHeight="1" thickBot="1">
      <c r="A16" s="46" t="s">
        <v>133</v>
      </c>
      <c r="B16" s="46" t="s">
        <v>138</v>
      </c>
      <c r="C16" s="46" t="s">
        <v>136</v>
      </c>
      <c r="D16" s="52" t="s">
        <v>139</v>
      </c>
      <c r="E16" s="50">
        <v>40000</v>
      </c>
      <c r="F16" s="50">
        <v>21840</v>
      </c>
      <c r="G16" s="50">
        <v>0</v>
      </c>
      <c r="H16" s="51">
        <f t="shared" si="0"/>
        <v>0.546</v>
      </c>
    </row>
    <row r="17" spans="1:8" s="1" customFormat="1" ht="24.75" customHeight="1" thickBot="1">
      <c r="A17" s="46" t="s">
        <v>133</v>
      </c>
      <c r="B17" s="46" t="s">
        <v>138</v>
      </c>
      <c r="C17" s="46" t="s">
        <v>140</v>
      </c>
      <c r="D17" s="52" t="s">
        <v>141</v>
      </c>
      <c r="E17" s="50">
        <v>15000</v>
      </c>
      <c r="F17" s="50">
        <v>19500</v>
      </c>
      <c r="G17" s="50">
        <v>0</v>
      </c>
      <c r="H17" s="51">
        <f t="shared" si="0"/>
        <v>1.3</v>
      </c>
    </row>
    <row r="18" spans="1:8" s="1" customFormat="1" ht="24.75" customHeight="1" thickBot="1">
      <c r="A18" s="54" t="s">
        <v>133</v>
      </c>
      <c r="B18" s="54" t="s">
        <v>142</v>
      </c>
      <c r="C18" s="54" t="s">
        <v>143</v>
      </c>
      <c r="D18" s="55" t="s">
        <v>144</v>
      </c>
      <c r="E18" s="56">
        <v>100000</v>
      </c>
      <c r="F18" s="56">
        <v>0</v>
      </c>
      <c r="G18" s="50">
        <v>0</v>
      </c>
      <c r="H18" s="51">
        <f t="shared" si="0"/>
        <v>0</v>
      </c>
    </row>
    <row r="19" spans="1:8" s="1" customFormat="1" ht="24.75" customHeight="1" thickBot="1">
      <c r="A19" s="54" t="s">
        <v>133</v>
      </c>
      <c r="B19" s="54" t="s">
        <v>142</v>
      </c>
      <c r="C19" s="54" t="s">
        <v>145</v>
      </c>
      <c r="D19" s="55" t="s">
        <v>146</v>
      </c>
      <c r="E19" s="56">
        <v>400000</v>
      </c>
      <c r="F19" s="56">
        <v>284929.4</v>
      </c>
      <c r="G19" s="50">
        <v>0</v>
      </c>
      <c r="H19" s="51">
        <f t="shared" si="0"/>
        <v>0.7123235000000001</v>
      </c>
    </row>
    <row r="20" spans="1:8" s="1" customFormat="1" ht="24.75" customHeight="1" thickBot="1">
      <c r="A20" s="54" t="s">
        <v>133</v>
      </c>
      <c r="B20" s="54" t="s">
        <v>142</v>
      </c>
      <c r="C20" s="54" t="s">
        <v>147</v>
      </c>
      <c r="D20" s="57" t="s">
        <v>148</v>
      </c>
      <c r="E20" s="56">
        <v>500000</v>
      </c>
      <c r="F20" s="56">
        <v>0</v>
      </c>
      <c r="G20" s="50">
        <v>0</v>
      </c>
      <c r="H20" s="51">
        <f t="shared" si="0"/>
        <v>0</v>
      </c>
    </row>
    <row r="21" spans="1:8" s="1" customFormat="1" ht="24.75" customHeight="1" thickBot="1">
      <c r="A21" s="54" t="s">
        <v>133</v>
      </c>
      <c r="B21" s="54" t="s">
        <v>149</v>
      </c>
      <c r="C21" s="54" t="s">
        <v>134</v>
      </c>
      <c r="D21" s="57" t="s">
        <v>150</v>
      </c>
      <c r="E21" s="56">
        <v>700000</v>
      </c>
      <c r="F21" s="56">
        <v>77005.7</v>
      </c>
      <c r="G21" s="50">
        <v>500</v>
      </c>
      <c r="H21" s="51">
        <f t="shared" si="0"/>
        <v>0.11000814285714286</v>
      </c>
    </row>
    <row r="22" spans="1:8" s="1" customFormat="1" ht="24.75" customHeight="1" thickBot="1">
      <c r="A22" s="54" t="s">
        <v>133</v>
      </c>
      <c r="B22" s="54" t="s">
        <v>149</v>
      </c>
      <c r="C22" s="54" t="s">
        <v>170</v>
      </c>
      <c r="D22" s="55" t="s">
        <v>152</v>
      </c>
      <c r="E22" s="56">
        <v>90000</v>
      </c>
      <c r="F22" s="56">
        <v>0</v>
      </c>
      <c r="G22" s="50">
        <v>0</v>
      </c>
      <c r="H22" s="51">
        <f t="shared" si="0"/>
        <v>0</v>
      </c>
    </row>
    <row r="23" spans="1:8" s="1" customFormat="1" ht="24.75" customHeight="1" thickBot="1">
      <c r="A23" s="46" t="s">
        <v>133</v>
      </c>
      <c r="B23" s="46" t="s">
        <v>149</v>
      </c>
      <c r="C23" s="46" t="s">
        <v>153</v>
      </c>
      <c r="D23" s="52" t="s">
        <v>154</v>
      </c>
      <c r="E23" s="50">
        <v>200000</v>
      </c>
      <c r="F23" s="50">
        <v>164736</v>
      </c>
      <c r="G23" s="50">
        <v>0</v>
      </c>
      <c r="H23" s="51">
        <f t="shared" si="0"/>
        <v>0.82368</v>
      </c>
    </row>
    <row r="24" spans="1:11" s="1" customFormat="1" ht="24.75" customHeight="1" thickBot="1">
      <c r="A24" s="46" t="s">
        <v>133</v>
      </c>
      <c r="B24" s="46" t="s">
        <v>155</v>
      </c>
      <c r="C24" s="46" t="s">
        <v>133</v>
      </c>
      <c r="D24" s="55" t="s">
        <v>156</v>
      </c>
      <c r="E24" s="56">
        <v>33171000</v>
      </c>
      <c r="F24" s="56">
        <v>22117000</v>
      </c>
      <c r="G24" s="50">
        <v>0</v>
      </c>
      <c r="H24" s="51">
        <f t="shared" si="0"/>
        <v>0.6667571071116336</v>
      </c>
      <c r="K24" s="174">
        <f>F79-F24</f>
        <v>76385285.36</v>
      </c>
    </row>
    <row r="25" spans="1:8" s="1" customFormat="1" ht="18" customHeight="1" thickBot="1">
      <c r="A25" s="371" t="s">
        <v>157</v>
      </c>
      <c r="B25" s="371"/>
      <c r="C25" s="371"/>
      <c r="D25" s="371"/>
      <c r="E25" s="58">
        <f>SUM(E14:E24)</f>
        <v>36416000</v>
      </c>
      <c r="F25" s="58">
        <f>SUM(F14:F24)</f>
        <v>24253309.1</v>
      </c>
      <c r="G25" s="58">
        <f>SUM(G14:G24)</f>
        <v>500</v>
      </c>
      <c r="H25" s="59">
        <f>F25/E25</f>
        <v>0.666006950241652</v>
      </c>
    </row>
    <row r="26" spans="1:8" s="1" customFormat="1" ht="21.75" customHeight="1" thickBot="1">
      <c r="A26" s="46" t="s">
        <v>138</v>
      </c>
      <c r="B26" s="46" t="s">
        <v>133</v>
      </c>
      <c r="C26" s="46" t="s">
        <v>158</v>
      </c>
      <c r="D26" s="55" t="s">
        <v>159</v>
      </c>
      <c r="E26" s="56">
        <v>1000</v>
      </c>
      <c r="F26" s="56">
        <v>0</v>
      </c>
      <c r="G26" s="50">
        <v>0</v>
      </c>
      <c r="H26" s="53">
        <f>F26/E26</f>
        <v>0</v>
      </c>
    </row>
    <row r="27" spans="1:8" s="1" customFormat="1" ht="21.75" customHeight="1" thickBot="1">
      <c r="A27" s="46" t="s">
        <v>138</v>
      </c>
      <c r="B27" s="46" t="s">
        <v>138</v>
      </c>
      <c r="C27" s="46" t="s">
        <v>153</v>
      </c>
      <c r="D27" s="55" t="s">
        <v>160</v>
      </c>
      <c r="E27" s="56">
        <v>100</v>
      </c>
      <c r="F27" s="56">
        <v>0</v>
      </c>
      <c r="G27" s="50">
        <v>0</v>
      </c>
      <c r="H27" s="53">
        <f>F27/E27</f>
        <v>0</v>
      </c>
    </row>
    <row r="28" spans="1:8" s="1" customFormat="1" ht="21.75" customHeight="1" thickBot="1">
      <c r="A28" s="46" t="s">
        <v>138</v>
      </c>
      <c r="B28" s="46" t="s">
        <v>138</v>
      </c>
      <c r="C28" s="46" t="s">
        <v>161</v>
      </c>
      <c r="D28" s="55" t="s">
        <v>162</v>
      </c>
      <c r="E28" s="56">
        <v>5000</v>
      </c>
      <c r="F28" s="56">
        <v>600</v>
      </c>
      <c r="G28" s="50">
        <v>0</v>
      </c>
      <c r="H28" s="53">
        <f>F28/E28</f>
        <v>0.12</v>
      </c>
    </row>
    <row r="29" spans="1:8" s="1" customFormat="1" ht="15" customHeight="1">
      <c r="A29" s="360" t="s">
        <v>125</v>
      </c>
      <c r="B29" s="360" t="s">
        <v>126</v>
      </c>
      <c r="C29" s="360" t="s">
        <v>127</v>
      </c>
      <c r="D29" s="362" t="s">
        <v>128</v>
      </c>
      <c r="E29" s="364" t="s">
        <v>129</v>
      </c>
      <c r="F29" s="366" t="s">
        <v>130</v>
      </c>
      <c r="G29" s="368" t="s">
        <v>131</v>
      </c>
      <c r="H29" s="366" t="s">
        <v>132</v>
      </c>
    </row>
    <row r="30" spans="1:8" s="1" customFormat="1" ht="15.75" customHeight="1" thickBot="1">
      <c r="A30" s="361"/>
      <c r="B30" s="361"/>
      <c r="C30" s="361"/>
      <c r="D30" s="363"/>
      <c r="E30" s="365"/>
      <c r="F30" s="367"/>
      <c r="G30" s="369"/>
      <c r="H30" s="367"/>
    </row>
    <row r="31" spans="1:8" s="1" customFormat="1" ht="21.75" customHeight="1" thickBot="1">
      <c r="A31" s="46" t="s">
        <v>138</v>
      </c>
      <c r="B31" s="46" t="s">
        <v>142</v>
      </c>
      <c r="C31" s="46" t="s">
        <v>134</v>
      </c>
      <c r="D31" s="55" t="s">
        <v>163</v>
      </c>
      <c r="E31" s="56">
        <v>40000</v>
      </c>
      <c r="F31" s="56">
        <v>11705</v>
      </c>
      <c r="G31" s="50">
        <v>0</v>
      </c>
      <c r="H31" s="53">
        <f aca="true" t="shared" si="1" ref="H31:H77">F31/E31</f>
        <v>0.292625</v>
      </c>
    </row>
    <row r="32" spans="1:8" s="1" customFormat="1" ht="33.75" customHeight="1" thickBot="1">
      <c r="A32" s="46" t="s">
        <v>138</v>
      </c>
      <c r="B32" s="46" t="s">
        <v>142</v>
      </c>
      <c r="C32" s="46" t="s">
        <v>164</v>
      </c>
      <c r="D32" s="55" t="s">
        <v>165</v>
      </c>
      <c r="E32" s="56">
        <v>100</v>
      </c>
      <c r="F32" s="56">
        <v>0</v>
      </c>
      <c r="G32" s="50">
        <v>0</v>
      </c>
      <c r="H32" s="53">
        <f t="shared" si="1"/>
        <v>0</v>
      </c>
    </row>
    <row r="33" spans="1:8" s="1" customFormat="1" ht="21.75" customHeight="1" thickBot="1">
      <c r="A33" s="46" t="s">
        <v>138</v>
      </c>
      <c r="B33" s="46" t="s">
        <v>142</v>
      </c>
      <c r="C33" s="46" t="s">
        <v>143</v>
      </c>
      <c r="D33" s="55" t="s">
        <v>166</v>
      </c>
      <c r="E33" s="56">
        <v>40000</v>
      </c>
      <c r="F33" s="56">
        <v>30650</v>
      </c>
      <c r="G33" s="50">
        <v>0</v>
      </c>
      <c r="H33" s="53">
        <f t="shared" si="1"/>
        <v>0.76625</v>
      </c>
    </row>
    <row r="34" spans="1:8" s="1" customFormat="1" ht="21.75" customHeight="1" thickBot="1">
      <c r="A34" s="46" t="s">
        <v>138</v>
      </c>
      <c r="B34" s="46" t="s">
        <v>142</v>
      </c>
      <c r="C34" s="46" t="s">
        <v>147</v>
      </c>
      <c r="D34" s="55" t="s">
        <v>167</v>
      </c>
      <c r="E34" s="56">
        <v>100</v>
      </c>
      <c r="F34" s="56">
        <v>0</v>
      </c>
      <c r="G34" s="50">
        <v>0</v>
      </c>
      <c r="H34" s="53">
        <f t="shared" si="1"/>
        <v>0</v>
      </c>
    </row>
    <row r="35" spans="1:8" s="1" customFormat="1" ht="18" customHeight="1" thickBot="1">
      <c r="A35" s="371" t="s">
        <v>168</v>
      </c>
      <c r="B35" s="371"/>
      <c r="C35" s="371"/>
      <c r="D35" s="371"/>
      <c r="E35" s="58">
        <f>SUM(E26:E34)</f>
        <v>86300</v>
      </c>
      <c r="F35" s="58">
        <f>SUM(F26:F34)</f>
        <v>42955</v>
      </c>
      <c r="G35" s="58">
        <f>SUM(G26:G34)</f>
        <v>0</v>
      </c>
      <c r="H35" s="59">
        <f t="shared" si="1"/>
        <v>0.4977404403244496</v>
      </c>
    </row>
    <row r="36" spans="1:8" s="1" customFormat="1" ht="21.75" customHeight="1" thickBot="1">
      <c r="A36" s="46" t="s">
        <v>142</v>
      </c>
      <c r="B36" s="46" t="s">
        <v>133</v>
      </c>
      <c r="C36" s="46" t="s">
        <v>134</v>
      </c>
      <c r="D36" s="55" t="s">
        <v>169</v>
      </c>
      <c r="E36" s="56">
        <v>10000</v>
      </c>
      <c r="F36" s="56">
        <v>497813.7</v>
      </c>
      <c r="G36" s="50">
        <v>1658407.98</v>
      </c>
      <c r="H36" s="53">
        <f>F36/E36</f>
        <v>49.78137</v>
      </c>
    </row>
    <row r="37" spans="1:8" s="1" customFormat="1" ht="21.75" customHeight="1" thickBot="1">
      <c r="A37" s="46" t="s">
        <v>142</v>
      </c>
      <c r="B37" s="46" t="s">
        <v>133</v>
      </c>
      <c r="C37" s="46" t="s">
        <v>170</v>
      </c>
      <c r="D37" s="55" t="s">
        <v>171</v>
      </c>
      <c r="E37" s="56">
        <v>200000</v>
      </c>
      <c r="F37" s="56">
        <v>453411.93</v>
      </c>
      <c r="G37" s="50">
        <v>7152124.15</v>
      </c>
      <c r="H37" s="53">
        <f t="shared" si="1"/>
        <v>2.2670596499999998</v>
      </c>
    </row>
    <row r="38" spans="1:8" s="1" customFormat="1" ht="21.75" customHeight="1" thickBot="1">
      <c r="A38" s="46" t="s">
        <v>142</v>
      </c>
      <c r="B38" s="46" t="s">
        <v>133</v>
      </c>
      <c r="C38" s="46" t="s">
        <v>151</v>
      </c>
      <c r="D38" s="55" t="s">
        <v>172</v>
      </c>
      <c r="E38" s="56">
        <v>5000000</v>
      </c>
      <c r="F38" s="56">
        <v>7275319.23</v>
      </c>
      <c r="G38" s="50">
        <v>10880301.45</v>
      </c>
      <c r="H38" s="53">
        <f t="shared" si="1"/>
        <v>1.455063846</v>
      </c>
    </row>
    <row r="39" spans="1:8" s="1" customFormat="1" ht="21.75" customHeight="1" thickBot="1">
      <c r="A39" s="46" t="s">
        <v>142</v>
      </c>
      <c r="B39" s="46" t="s">
        <v>133</v>
      </c>
      <c r="C39" s="46" t="s">
        <v>173</v>
      </c>
      <c r="D39" s="55" t="s">
        <v>174</v>
      </c>
      <c r="E39" s="56">
        <v>5000000</v>
      </c>
      <c r="F39" s="56">
        <v>5662165</v>
      </c>
      <c r="G39" s="50">
        <v>0</v>
      </c>
      <c r="H39" s="53">
        <f t="shared" si="1"/>
        <v>1.132433</v>
      </c>
    </row>
    <row r="40" spans="1:8" s="1" customFormat="1" ht="21.75" customHeight="1" thickBot="1">
      <c r="A40" s="46" t="s">
        <v>142</v>
      </c>
      <c r="B40" s="46" t="s">
        <v>133</v>
      </c>
      <c r="C40" s="46" t="s">
        <v>175</v>
      </c>
      <c r="D40" s="55" t="s">
        <v>176</v>
      </c>
      <c r="E40" s="56">
        <v>1400000</v>
      </c>
      <c r="F40" s="56">
        <v>477245.75</v>
      </c>
      <c r="G40" s="50">
        <v>0</v>
      </c>
      <c r="H40" s="53">
        <f t="shared" si="1"/>
        <v>0.34088982142857144</v>
      </c>
    </row>
    <row r="41" spans="1:8" s="1" customFormat="1" ht="21.75" customHeight="1" thickBot="1">
      <c r="A41" s="46" t="s">
        <v>142</v>
      </c>
      <c r="B41" s="46" t="s">
        <v>133</v>
      </c>
      <c r="C41" s="46" t="s">
        <v>177</v>
      </c>
      <c r="D41" s="55" t="s">
        <v>178</v>
      </c>
      <c r="E41" s="56">
        <v>1000000</v>
      </c>
      <c r="F41" s="56">
        <v>1080030.47</v>
      </c>
      <c r="G41" s="50">
        <v>3519715.81</v>
      </c>
      <c r="H41" s="53">
        <f t="shared" si="1"/>
        <v>1.08003047</v>
      </c>
    </row>
    <row r="42" spans="1:8" s="1" customFormat="1" ht="21.75" customHeight="1" thickBot="1">
      <c r="A42" s="46" t="s">
        <v>142</v>
      </c>
      <c r="B42" s="46" t="s">
        <v>133</v>
      </c>
      <c r="C42" s="46" t="s">
        <v>179</v>
      </c>
      <c r="D42" s="55" t="s">
        <v>180</v>
      </c>
      <c r="E42" s="56">
        <v>25000000</v>
      </c>
      <c r="F42" s="56">
        <v>25689944.7</v>
      </c>
      <c r="G42" s="50">
        <v>57261146.75</v>
      </c>
      <c r="H42" s="53">
        <f t="shared" si="1"/>
        <v>1.027597788</v>
      </c>
    </row>
    <row r="43" spans="1:8" s="1" customFormat="1" ht="21.75" customHeight="1" thickBot="1">
      <c r="A43" s="46" t="s">
        <v>142</v>
      </c>
      <c r="B43" s="46" t="s">
        <v>133</v>
      </c>
      <c r="C43" s="46" t="s">
        <v>181</v>
      </c>
      <c r="D43" s="55" t="s">
        <v>182</v>
      </c>
      <c r="E43" s="56">
        <v>800000</v>
      </c>
      <c r="F43" s="56">
        <v>1513400</v>
      </c>
      <c r="G43" s="50">
        <v>0</v>
      </c>
      <c r="H43" s="53">
        <f t="shared" si="1"/>
        <v>1.89175</v>
      </c>
    </row>
    <row r="44" spans="1:8" s="1" customFormat="1" ht="21.75" customHeight="1" thickBot="1">
      <c r="A44" s="46" t="s">
        <v>142</v>
      </c>
      <c r="B44" s="46" t="s">
        <v>133</v>
      </c>
      <c r="C44" s="46" t="s">
        <v>183</v>
      </c>
      <c r="D44" s="55" t="s">
        <v>184</v>
      </c>
      <c r="E44" s="56">
        <v>400000</v>
      </c>
      <c r="F44" s="56">
        <v>144500</v>
      </c>
      <c r="G44" s="50">
        <v>0</v>
      </c>
      <c r="H44" s="53">
        <f t="shared" si="1"/>
        <v>0.36125</v>
      </c>
    </row>
    <row r="45" spans="1:8" s="1" customFormat="1" ht="21.75" customHeight="1" thickBot="1">
      <c r="A45" s="46" t="s">
        <v>142</v>
      </c>
      <c r="B45" s="46" t="s">
        <v>138</v>
      </c>
      <c r="C45" s="46" t="s">
        <v>134</v>
      </c>
      <c r="D45" s="55" t="s">
        <v>185</v>
      </c>
      <c r="E45" s="56">
        <v>250000</v>
      </c>
      <c r="F45" s="56">
        <v>249012.75</v>
      </c>
      <c r="G45" s="50">
        <v>0</v>
      </c>
      <c r="H45" s="53">
        <f t="shared" si="1"/>
        <v>0.996051</v>
      </c>
    </row>
    <row r="46" spans="1:8" s="1" customFormat="1" ht="21.75" customHeight="1" thickBot="1">
      <c r="A46" s="46" t="s">
        <v>142</v>
      </c>
      <c r="B46" s="46" t="s">
        <v>138</v>
      </c>
      <c r="C46" s="46" t="s">
        <v>143</v>
      </c>
      <c r="D46" s="55" t="s">
        <v>186</v>
      </c>
      <c r="E46" s="56">
        <v>15000</v>
      </c>
      <c r="F46" s="56">
        <v>16110</v>
      </c>
      <c r="G46" s="50">
        <v>0</v>
      </c>
      <c r="H46" s="53">
        <f t="shared" si="1"/>
        <v>1.074</v>
      </c>
    </row>
    <row r="47" spans="1:8" s="1" customFormat="1" ht="21.75" customHeight="1" thickBot="1">
      <c r="A47" s="46" t="s">
        <v>142</v>
      </c>
      <c r="B47" s="46" t="s">
        <v>138</v>
      </c>
      <c r="C47" s="46" t="s">
        <v>153</v>
      </c>
      <c r="D47" s="55" t="s">
        <v>187</v>
      </c>
      <c r="E47" s="56">
        <v>300000</v>
      </c>
      <c r="F47" s="56">
        <v>470643</v>
      </c>
      <c r="G47" s="50">
        <v>0</v>
      </c>
      <c r="H47" s="53">
        <f t="shared" si="1"/>
        <v>1.56881</v>
      </c>
    </row>
    <row r="48" spans="1:8" s="1" customFormat="1" ht="18" customHeight="1" thickBot="1">
      <c r="A48" s="371" t="s">
        <v>188</v>
      </c>
      <c r="B48" s="371"/>
      <c r="C48" s="371"/>
      <c r="D48" s="371"/>
      <c r="E48" s="58">
        <f>SUM(E36:E47)</f>
        <v>39375000</v>
      </c>
      <c r="F48" s="58">
        <f>SUM(F36:F47)</f>
        <v>43529596.53</v>
      </c>
      <c r="G48" s="58">
        <f>SUM(G36:G47)</f>
        <v>80471696.14</v>
      </c>
      <c r="H48" s="59">
        <f>F48/E48</f>
        <v>1.1055135626666668</v>
      </c>
    </row>
    <row r="49" spans="1:8" s="1" customFormat="1" ht="24" customHeight="1" thickBot="1">
      <c r="A49" s="46" t="s">
        <v>149</v>
      </c>
      <c r="B49" s="46" t="s">
        <v>133</v>
      </c>
      <c r="C49" s="46" t="s">
        <v>134</v>
      </c>
      <c r="D49" s="55" t="s">
        <v>189</v>
      </c>
      <c r="E49" s="56">
        <v>500000</v>
      </c>
      <c r="F49" s="56">
        <v>494110.53</v>
      </c>
      <c r="G49" s="50">
        <v>610214.76</v>
      </c>
      <c r="H49" s="53">
        <f t="shared" si="1"/>
        <v>0.9882210600000001</v>
      </c>
    </row>
    <row r="50" spans="1:8" s="1" customFormat="1" ht="24" customHeight="1" thickBot="1">
      <c r="A50" s="46" t="s">
        <v>149</v>
      </c>
      <c r="B50" s="46" t="s">
        <v>133</v>
      </c>
      <c r="C50" s="46" t="s">
        <v>151</v>
      </c>
      <c r="D50" s="55" t="s">
        <v>190</v>
      </c>
      <c r="E50" s="56">
        <v>700000</v>
      </c>
      <c r="F50" s="56">
        <v>784408.4</v>
      </c>
      <c r="G50" s="50">
        <v>0</v>
      </c>
      <c r="H50" s="53">
        <f t="shared" si="1"/>
        <v>1.1205834285714287</v>
      </c>
    </row>
    <row r="51" spans="1:8" s="1" customFormat="1" ht="24" customHeight="1" thickBot="1">
      <c r="A51" s="46" t="s">
        <v>149</v>
      </c>
      <c r="B51" s="46" t="s">
        <v>133</v>
      </c>
      <c r="C51" s="46" t="s">
        <v>173</v>
      </c>
      <c r="D51" s="55" t="s">
        <v>191</v>
      </c>
      <c r="E51" s="56">
        <v>486000</v>
      </c>
      <c r="F51" s="56">
        <v>449240.4</v>
      </c>
      <c r="G51" s="50">
        <v>764712.6</v>
      </c>
      <c r="H51" s="53">
        <f t="shared" si="1"/>
        <v>0.924362962962963</v>
      </c>
    </row>
    <row r="52" spans="1:8" s="1" customFormat="1" ht="24" customHeight="1" thickBot="1">
      <c r="A52" s="46" t="s">
        <v>149</v>
      </c>
      <c r="B52" s="46" t="s">
        <v>133</v>
      </c>
      <c r="C52" s="46" t="s">
        <v>175</v>
      </c>
      <c r="D52" s="55" t="s">
        <v>192</v>
      </c>
      <c r="E52" s="56">
        <v>40000</v>
      </c>
      <c r="F52" s="56">
        <v>424959.94</v>
      </c>
      <c r="G52" s="50">
        <v>5396549.38</v>
      </c>
      <c r="H52" s="53">
        <f t="shared" si="1"/>
        <v>10.6239985</v>
      </c>
    </row>
    <row r="53" spans="1:8" s="1" customFormat="1" ht="24" customHeight="1" thickBot="1">
      <c r="A53" s="46" t="s">
        <v>149</v>
      </c>
      <c r="B53" s="46" t="s">
        <v>133</v>
      </c>
      <c r="C53" s="46" t="s">
        <v>193</v>
      </c>
      <c r="D53" s="55" t="s">
        <v>194</v>
      </c>
      <c r="E53" s="56">
        <v>15000000</v>
      </c>
      <c r="F53" s="56">
        <v>17799416.79</v>
      </c>
      <c r="G53" s="50">
        <v>72811823.01</v>
      </c>
      <c r="H53" s="53">
        <f>F53/E53</f>
        <v>1.1866277859999999</v>
      </c>
    </row>
    <row r="54" spans="1:8" s="1" customFormat="1" ht="24" customHeight="1" thickBot="1">
      <c r="A54" s="46" t="s">
        <v>149</v>
      </c>
      <c r="B54" s="46" t="s">
        <v>133</v>
      </c>
      <c r="C54" s="46" t="s">
        <v>143</v>
      </c>
      <c r="D54" s="55" t="s">
        <v>195</v>
      </c>
      <c r="E54" s="56">
        <v>100</v>
      </c>
      <c r="F54" s="56">
        <v>0</v>
      </c>
      <c r="G54" s="50">
        <v>0</v>
      </c>
      <c r="H54" s="53">
        <f>F54/E54</f>
        <v>0</v>
      </c>
    </row>
    <row r="55" spans="1:8" s="1" customFormat="1" ht="15">
      <c r="A55" s="360" t="s">
        <v>125</v>
      </c>
      <c r="B55" s="360" t="s">
        <v>126</v>
      </c>
      <c r="C55" s="360" t="s">
        <v>127</v>
      </c>
      <c r="D55" s="362" t="s">
        <v>128</v>
      </c>
      <c r="E55" s="364" t="s">
        <v>129</v>
      </c>
      <c r="F55" s="366" t="s">
        <v>130</v>
      </c>
      <c r="G55" s="368" t="s">
        <v>131</v>
      </c>
      <c r="H55" s="364" t="s">
        <v>132</v>
      </c>
    </row>
    <row r="56" spans="1:8" s="1" customFormat="1" ht="15.75" thickBot="1">
      <c r="A56" s="361"/>
      <c r="B56" s="361"/>
      <c r="C56" s="361"/>
      <c r="D56" s="363"/>
      <c r="E56" s="365"/>
      <c r="F56" s="367"/>
      <c r="G56" s="369"/>
      <c r="H56" s="370"/>
    </row>
    <row r="57" spans="1:8" s="1" customFormat="1" ht="18" customHeight="1" thickBot="1">
      <c r="A57" s="46" t="s">
        <v>149</v>
      </c>
      <c r="B57" s="46" t="s">
        <v>133</v>
      </c>
      <c r="C57" s="46" t="s">
        <v>181</v>
      </c>
      <c r="D57" s="55" t="s">
        <v>196</v>
      </c>
      <c r="E57" s="56">
        <v>100</v>
      </c>
      <c r="F57" s="56">
        <v>0</v>
      </c>
      <c r="G57" s="50">
        <v>0</v>
      </c>
      <c r="H57" s="53">
        <f t="shared" si="1"/>
        <v>0</v>
      </c>
    </row>
    <row r="58" spans="1:8" s="1" customFormat="1" ht="18" customHeight="1" thickBot="1">
      <c r="A58" s="46" t="s">
        <v>149</v>
      </c>
      <c r="B58" s="46" t="s">
        <v>133</v>
      </c>
      <c r="C58" s="46" t="s">
        <v>145</v>
      </c>
      <c r="D58" s="55" t="s">
        <v>197</v>
      </c>
      <c r="E58" s="56">
        <v>1000</v>
      </c>
      <c r="F58" s="56">
        <v>0</v>
      </c>
      <c r="G58" s="50">
        <v>0</v>
      </c>
      <c r="H58" s="53">
        <f t="shared" si="1"/>
        <v>0</v>
      </c>
    </row>
    <row r="59" spans="1:8" s="1" customFormat="1" ht="18" customHeight="1" thickBot="1">
      <c r="A59" s="46" t="s">
        <v>149</v>
      </c>
      <c r="B59" s="46" t="s">
        <v>133</v>
      </c>
      <c r="C59" s="46" t="s">
        <v>147</v>
      </c>
      <c r="D59" s="55" t="s">
        <v>198</v>
      </c>
      <c r="E59" s="56">
        <v>100</v>
      </c>
      <c r="F59" s="56">
        <v>0</v>
      </c>
      <c r="G59" s="50">
        <v>0</v>
      </c>
      <c r="H59" s="53">
        <f t="shared" si="1"/>
        <v>0</v>
      </c>
    </row>
    <row r="60" spans="1:8" s="1" customFormat="1" ht="18" customHeight="1" thickBot="1">
      <c r="A60" s="46" t="s">
        <v>149</v>
      </c>
      <c r="B60" s="46" t="s">
        <v>133</v>
      </c>
      <c r="C60" s="46" t="s">
        <v>183</v>
      </c>
      <c r="D60" s="55" t="s">
        <v>199</v>
      </c>
      <c r="E60" s="56">
        <v>100</v>
      </c>
      <c r="F60" s="56">
        <v>0</v>
      </c>
      <c r="G60" s="50">
        <v>0</v>
      </c>
      <c r="H60" s="53">
        <f t="shared" si="1"/>
        <v>0</v>
      </c>
    </row>
    <row r="61" spans="1:8" s="1" customFormat="1" ht="18" customHeight="1" thickBot="1">
      <c r="A61" s="46" t="s">
        <v>149</v>
      </c>
      <c r="B61" s="46" t="s">
        <v>133</v>
      </c>
      <c r="C61" s="46" t="s">
        <v>842</v>
      </c>
      <c r="D61" s="55" t="s">
        <v>200</v>
      </c>
      <c r="E61" s="56">
        <v>3060000</v>
      </c>
      <c r="F61" s="56">
        <v>3060000</v>
      </c>
      <c r="G61" s="50">
        <v>0</v>
      </c>
      <c r="H61" s="53">
        <f t="shared" si="1"/>
        <v>1</v>
      </c>
    </row>
    <row r="62" spans="1:8" s="1" customFormat="1" ht="18" customHeight="1" thickBot="1">
      <c r="A62" s="46" t="s">
        <v>149</v>
      </c>
      <c r="B62" s="46" t="s">
        <v>133</v>
      </c>
      <c r="C62" s="46" t="s">
        <v>843</v>
      </c>
      <c r="D62" s="55" t="s">
        <v>201</v>
      </c>
      <c r="E62" s="56">
        <v>200000</v>
      </c>
      <c r="F62" s="56">
        <v>249793.53</v>
      </c>
      <c r="G62" s="50">
        <v>0</v>
      </c>
      <c r="H62" s="53">
        <f t="shared" si="1"/>
        <v>1.24896765</v>
      </c>
    </row>
    <row r="63" spans="1:8" s="1" customFormat="1" ht="18" customHeight="1" thickBot="1">
      <c r="A63" s="46" t="s">
        <v>149</v>
      </c>
      <c r="B63" s="46" t="s">
        <v>133</v>
      </c>
      <c r="C63" s="46" t="s">
        <v>202</v>
      </c>
      <c r="D63" s="55" t="s">
        <v>203</v>
      </c>
      <c r="E63" s="56">
        <v>20000</v>
      </c>
      <c r="F63" s="56">
        <v>9562.5</v>
      </c>
      <c r="G63" s="50">
        <v>0</v>
      </c>
      <c r="H63" s="53">
        <f t="shared" si="1"/>
        <v>0.478125</v>
      </c>
    </row>
    <row r="64" spans="1:8" s="1" customFormat="1" ht="18" customHeight="1" thickBot="1">
      <c r="A64" s="46" t="s">
        <v>149</v>
      </c>
      <c r="B64" s="46" t="s">
        <v>133</v>
      </c>
      <c r="C64" s="46" t="s">
        <v>844</v>
      </c>
      <c r="D64" s="55" t="s">
        <v>204</v>
      </c>
      <c r="E64" s="56">
        <v>100</v>
      </c>
      <c r="F64" s="56">
        <v>0</v>
      </c>
      <c r="G64" s="50">
        <v>0</v>
      </c>
      <c r="H64" s="53">
        <f t="shared" si="1"/>
        <v>0</v>
      </c>
    </row>
    <row r="65" spans="1:8" s="1" customFormat="1" ht="18" customHeight="1" thickBot="1">
      <c r="A65" s="46" t="s">
        <v>149</v>
      </c>
      <c r="B65" s="46" t="s">
        <v>133</v>
      </c>
      <c r="C65" s="46" t="s">
        <v>205</v>
      </c>
      <c r="D65" s="55" t="s">
        <v>206</v>
      </c>
      <c r="E65" s="56">
        <v>4000000</v>
      </c>
      <c r="F65" s="56">
        <v>4022495.69</v>
      </c>
      <c r="G65" s="50">
        <v>2750665.79</v>
      </c>
      <c r="H65" s="53">
        <f>F65/E65</f>
        <v>1.0056239224999999</v>
      </c>
    </row>
    <row r="66" spans="1:8" s="1" customFormat="1" ht="18" customHeight="1" thickBot="1">
      <c r="A66" s="46" t="s">
        <v>149</v>
      </c>
      <c r="B66" s="46" t="s">
        <v>133</v>
      </c>
      <c r="C66" s="46" t="s">
        <v>845</v>
      </c>
      <c r="D66" s="55" t="s">
        <v>207</v>
      </c>
      <c r="E66" s="56">
        <v>1500000</v>
      </c>
      <c r="F66" s="56">
        <v>546944.05</v>
      </c>
      <c r="G66" s="50">
        <v>476794.81</v>
      </c>
      <c r="H66" s="53">
        <f t="shared" si="1"/>
        <v>0.3646293666666667</v>
      </c>
    </row>
    <row r="67" spans="1:19" s="1" customFormat="1" ht="18" customHeight="1" thickBot="1">
      <c r="A67" s="46" t="s">
        <v>149</v>
      </c>
      <c r="B67" s="46" t="s">
        <v>133</v>
      </c>
      <c r="C67" s="46" t="s">
        <v>208</v>
      </c>
      <c r="D67" s="55" t="s">
        <v>209</v>
      </c>
      <c r="E67" s="56">
        <v>100</v>
      </c>
      <c r="F67" s="56">
        <v>0</v>
      </c>
      <c r="G67" s="50">
        <v>0</v>
      </c>
      <c r="H67" s="53">
        <f t="shared" si="1"/>
        <v>0</v>
      </c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</row>
    <row r="68" spans="1:19" s="1" customFormat="1" ht="18" customHeight="1" thickBot="1">
      <c r="A68" s="46" t="s">
        <v>149</v>
      </c>
      <c r="B68" s="46" t="s">
        <v>138</v>
      </c>
      <c r="C68" s="46" t="s">
        <v>134</v>
      </c>
      <c r="D68" s="55" t="s">
        <v>210</v>
      </c>
      <c r="E68" s="56">
        <v>100</v>
      </c>
      <c r="F68" s="56">
        <v>0</v>
      </c>
      <c r="G68" s="50">
        <v>42684</v>
      </c>
      <c r="H68" s="53">
        <f t="shared" si="1"/>
        <v>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1:19" s="1" customFormat="1" ht="18" customHeight="1" thickBot="1">
      <c r="A69" s="46" t="s">
        <v>149</v>
      </c>
      <c r="B69" s="46" t="s">
        <v>138</v>
      </c>
      <c r="C69" s="46" t="s">
        <v>175</v>
      </c>
      <c r="D69" s="55" t="s">
        <v>211</v>
      </c>
      <c r="E69" s="56">
        <v>70000</v>
      </c>
      <c r="F69" s="56">
        <v>78765.75</v>
      </c>
      <c r="G69" s="50">
        <v>70121.8</v>
      </c>
      <c r="H69" s="53">
        <f t="shared" si="1"/>
        <v>1.125225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1:19" s="1" customFormat="1" ht="18" customHeight="1" thickBot="1">
      <c r="A70" s="46" t="s">
        <v>149</v>
      </c>
      <c r="B70" s="46" t="s">
        <v>138</v>
      </c>
      <c r="C70" s="46" t="s">
        <v>147</v>
      </c>
      <c r="D70" s="55" t="s">
        <v>212</v>
      </c>
      <c r="E70" s="56">
        <v>300000</v>
      </c>
      <c r="F70" s="56">
        <v>0</v>
      </c>
      <c r="G70" s="50">
        <v>96300</v>
      </c>
      <c r="H70" s="53">
        <f t="shared" si="1"/>
        <v>0</v>
      </c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1" spans="1:19" s="1" customFormat="1" ht="18" customHeight="1" thickBot="1">
      <c r="A71" s="46" t="s">
        <v>149</v>
      </c>
      <c r="B71" s="46" t="s">
        <v>138</v>
      </c>
      <c r="C71" s="46" t="s">
        <v>140</v>
      </c>
      <c r="D71" s="55" t="s">
        <v>213</v>
      </c>
      <c r="E71" s="56">
        <v>45000</v>
      </c>
      <c r="F71" s="56">
        <v>43600</v>
      </c>
      <c r="G71" s="50">
        <v>61868</v>
      </c>
      <c r="H71" s="53">
        <f t="shared" si="1"/>
        <v>0.9688888888888889</v>
      </c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8" s="1" customFormat="1" ht="18" customHeight="1" thickBot="1">
      <c r="A72" s="371" t="s">
        <v>214</v>
      </c>
      <c r="B72" s="371"/>
      <c r="C72" s="371"/>
      <c r="D72" s="371"/>
      <c r="E72" s="58">
        <f>SUM(E49:E71)</f>
        <v>25922700</v>
      </c>
      <c r="F72" s="58">
        <f>SUM(F49:F71)</f>
        <v>27963297.580000002</v>
      </c>
      <c r="G72" s="58">
        <f>SUM(G49:G71)</f>
        <v>83081734.15</v>
      </c>
      <c r="H72" s="59">
        <f>F72/E72</f>
        <v>1.0787185586377963</v>
      </c>
    </row>
    <row r="73" spans="1:19" s="1" customFormat="1" ht="17.25" customHeight="1" thickBot="1">
      <c r="A73" s="46" t="s">
        <v>155</v>
      </c>
      <c r="B73" s="46" t="s">
        <v>133</v>
      </c>
      <c r="C73" s="46" t="s">
        <v>133</v>
      </c>
      <c r="D73" s="55" t="s">
        <v>215</v>
      </c>
      <c r="E73" s="56">
        <v>900000</v>
      </c>
      <c r="F73" s="56">
        <v>1000579.37</v>
      </c>
      <c r="G73" s="50">
        <v>0</v>
      </c>
      <c r="H73" s="53">
        <f t="shared" si="1"/>
        <v>1.1117548555555556</v>
      </c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</row>
    <row r="74" spans="1:19" s="1" customFormat="1" ht="17.25" customHeight="1" thickBot="1">
      <c r="A74" s="46" t="s">
        <v>155</v>
      </c>
      <c r="B74" s="46" t="s">
        <v>149</v>
      </c>
      <c r="C74" s="46" t="s">
        <v>138</v>
      </c>
      <c r="D74" s="55" t="s">
        <v>216</v>
      </c>
      <c r="E74" s="56">
        <v>2000</v>
      </c>
      <c r="F74" s="56">
        <v>400</v>
      </c>
      <c r="G74" s="50">
        <v>0</v>
      </c>
      <c r="H74" s="53">
        <f t="shared" si="1"/>
        <v>0.2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</row>
    <row r="75" spans="1:19" s="1" customFormat="1" ht="17.25" customHeight="1" thickBot="1">
      <c r="A75" s="46" t="s">
        <v>155</v>
      </c>
      <c r="B75" s="46" t="s">
        <v>149</v>
      </c>
      <c r="C75" s="46" t="s">
        <v>149</v>
      </c>
      <c r="D75" s="55" t="s">
        <v>217</v>
      </c>
      <c r="E75" s="56">
        <v>100000</v>
      </c>
      <c r="F75" s="56">
        <v>173449.88</v>
      </c>
      <c r="G75" s="50">
        <v>470675.58</v>
      </c>
      <c r="H75" s="53">
        <f t="shared" si="1"/>
        <v>1.7344988000000001</v>
      </c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</row>
    <row r="76" spans="1:8" s="1" customFormat="1" ht="18" customHeight="1" thickBot="1">
      <c r="A76" s="371" t="s">
        <v>218</v>
      </c>
      <c r="B76" s="371"/>
      <c r="C76" s="371"/>
      <c r="D76" s="371"/>
      <c r="E76" s="58">
        <f>SUM(E73:E75)</f>
        <v>1002000</v>
      </c>
      <c r="F76" s="58">
        <f>SUM(F73:F75)</f>
        <v>1174429.25</v>
      </c>
      <c r="G76" s="58">
        <f>SUM(G73:G75)</f>
        <v>470675.58</v>
      </c>
      <c r="H76" s="59">
        <f t="shared" si="1"/>
        <v>1.1720850798403193</v>
      </c>
    </row>
    <row r="77" spans="1:19" s="1" customFormat="1" ht="17.25" customHeight="1" thickBot="1">
      <c r="A77" s="46" t="s">
        <v>219</v>
      </c>
      <c r="B77" s="46" t="s">
        <v>133</v>
      </c>
      <c r="C77" s="46" t="s">
        <v>220</v>
      </c>
      <c r="D77" s="55" t="s">
        <v>221</v>
      </c>
      <c r="E77" s="56">
        <v>4000000</v>
      </c>
      <c r="F77" s="56">
        <v>1538697.9</v>
      </c>
      <c r="G77" s="50">
        <v>0</v>
      </c>
      <c r="H77" s="53">
        <f t="shared" si="1"/>
        <v>0.38467447499999996</v>
      </c>
      <c r="I77" s="62"/>
      <c r="J77" s="62"/>
      <c r="K77" s="62"/>
      <c r="L77" s="56">
        <v>98502285.36</v>
      </c>
      <c r="M77" s="62"/>
      <c r="N77" s="62"/>
      <c r="O77" s="62"/>
      <c r="P77" s="62"/>
      <c r="Q77" s="62"/>
      <c r="R77" s="62"/>
      <c r="S77" s="62"/>
    </row>
    <row r="78" spans="1:12" s="1" customFormat="1" ht="18" customHeight="1" thickBot="1">
      <c r="A78" s="371" t="s">
        <v>222</v>
      </c>
      <c r="B78" s="371"/>
      <c r="C78" s="371"/>
      <c r="D78" s="371"/>
      <c r="E78" s="58">
        <f>E77</f>
        <v>4000000</v>
      </c>
      <c r="F78" s="58">
        <f>F77</f>
        <v>1538697.9</v>
      </c>
      <c r="G78" s="58">
        <f>G77</f>
        <v>0</v>
      </c>
      <c r="H78" s="59">
        <f>F78/E78</f>
        <v>0.38467447499999996</v>
      </c>
      <c r="L78" s="56">
        <f>L77-F79</f>
        <v>0</v>
      </c>
    </row>
    <row r="79" spans="1:8" s="1" customFormat="1" ht="30.75" thickBot="1">
      <c r="A79" s="373" t="s">
        <v>223</v>
      </c>
      <c r="B79" s="373"/>
      <c r="C79" s="373"/>
      <c r="D79" s="373"/>
      <c r="E79" s="58">
        <f>E25+E48+E35+E72+E76+E78</f>
        <v>106802000</v>
      </c>
      <c r="F79" s="58">
        <f>F25+F48+F35+F72+F76+F78</f>
        <v>98502285.36</v>
      </c>
      <c r="G79" s="58">
        <f>G25+G48+G35+G72+G76+G78</f>
        <v>164024605.87000003</v>
      </c>
      <c r="H79" s="59">
        <f>F79/E79</f>
        <v>0.9222887713713226</v>
      </c>
    </row>
    <row r="80" spans="1:8" ht="15.75" thickBot="1">
      <c r="A80" s="40"/>
      <c r="B80" s="40"/>
      <c r="C80" s="40"/>
      <c r="D80" s="40"/>
      <c r="E80" s="41"/>
      <c r="F80" s="41"/>
      <c r="G80" s="41"/>
      <c r="H80" s="41"/>
    </row>
    <row r="81" spans="4:12" ht="18.75" thickBot="1">
      <c r="D81" s="189" t="s">
        <v>704</v>
      </c>
      <c r="F81" s="372" t="s">
        <v>704</v>
      </c>
      <c r="G81" s="372"/>
      <c r="H81" s="372"/>
      <c r="L81" s="56">
        <v>164024605.87</v>
      </c>
    </row>
    <row r="82" spans="4:12" ht="18.75" thickBot="1">
      <c r="D82" s="189" t="s">
        <v>224</v>
      </c>
      <c r="F82" s="372" t="s">
        <v>120</v>
      </c>
      <c r="G82" s="372"/>
      <c r="H82" s="372"/>
      <c r="L82" s="56">
        <f>L81-G79</f>
        <v>0</v>
      </c>
    </row>
  </sheetData>
  <sheetProtection/>
  <mergeCells count="43">
    <mergeCell ref="F82:H82"/>
    <mergeCell ref="H55:H56"/>
    <mergeCell ref="A72:D72"/>
    <mergeCell ref="A76:D76"/>
    <mergeCell ref="A78:D78"/>
    <mergeCell ref="A79:D79"/>
    <mergeCell ref="F81:H81"/>
    <mergeCell ref="H29:H30"/>
    <mergeCell ref="A35:D35"/>
    <mergeCell ref="A48:D48"/>
    <mergeCell ref="A55:A56"/>
    <mergeCell ref="B55:B56"/>
    <mergeCell ref="C55:C56"/>
    <mergeCell ref="D55:D56"/>
    <mergeCell ref="E55:E56"/>
    <mergeCell ref="F55:F56"/>
    <mergeCell ref="G55:G56"/>
    <mergeCell ref="G12:G13"/>
    <mergeCell ref="H12:H13"/>
    <mergeCell ref="A25:D25"/>
    <mergeCell ref="A29:A30"/>
    <mergeCell ref="B29:B30"/>
    <mergeCell ref="C29:C30"/>
    <mergeCell ref="D29:D30"/>
    <mergeCell ref="E29:E30"/>
    <mergeCell ref="F29:F30"/>
    <mergeCell ref="G29:G30"/>
    <mergeCell ref="A7:C7"/>
    <mergeCell ref="A8:C8"/>
    <mergeCell ref="D9:G9"/>
    <mergeCell ref="D10:G10"/>
    <mergeCell ref="A12:A13"/>
    <mergeCell ref="B12:B13"/>
    <mergeCell ref="C12:C13"/>
    <mergeCell ref="D12:D13"/>
    <mergeCell ref="E12:E13"/>
    <mergeCell ref="F12:F13"/>
    <mergeCell ref="A1:C1"/>
    <mergeCell ref="A2:C2"/>
    <mergeCell ref="A3:C3"/>
    <mergeCell ref="A4:C4"/>
    <mergeCell ref="A5:C5"/>
    <mergeCell ref="A6:C6"/>
  </mergeCells>
  <printOptions/>
  <pageMargins left="0.16" right="0.19" top="0.22" bottom="0.16" header="0.22" footer="0.1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4"/>
  <sheetViews>
    <sheetView rightToLeft="1" zoomScalePageLayoutView="0" workbookViewId="0" topLeftCell="A1">
      <selection activeCell="L13" sqref="L13"/>
    </sheetView>
  </sheetViews>
  <sheetFormatPr defaultColWidth="11.421875" defaultRowHeight="15"/>
  <cols>
    <col min="1" max="1" width="19.421875" style="0" customWidth="1"/>
    <col min="2" max="2" width="28.7109375" style="0" customWidth="1"/>
    <col min="3" max="3" width="11.421875" style="0" customWidth="1"/>
    <col min="4" max="4" width="17.421875" style="0" customWidth="1"/>
    <col min="5" max="6" width="18.140625" style="0" customWidth="1"/>
    <col min="7" max="7" width="17.7109375" style="0" customWidth="1"/>
    <col min="8" max="8" width="10.421875" style="1" customWidth="1"/>
    <col min="9" max="9" width="18.00390625" style="1" customWidth="1"/>
  </cols>
  <sheetData>
    <row r="1" spans="1:2" s="1" customFormat="1" ht="12" customHeight="1">
      <c r="A1" s="539"/>
      <c r="B1" s="539"/>
    </row>
    <row r="2" spans="1:2" s="1" customFormat="1" ht="12" customHeight="1">
      <c r="A2" s="539"/>
      <c r="B2" s="539"/>
    </row>
    <row r="3" spans="1:2" s="1" customFormat="1" ht="12" customHeight="1">
      <c r="A3" s="539"/>
      <c r="B3" s="539"/>
    </row>
    <row r="4" spans="1:2" s="1" customFormat="1" ht="12" customHeight="1">
      <c r="A4" s="539"/>
      <c r="B4" s="539"/>
    </row>
    <row r="5" spans="1:2" s="1" customFormat="1" ht="12" customHeight="1">
      <c r="A5" s="539"/>
      <c r="B5" s="539"/>
    </row>
    <row r="6" spans="1:2" s="1" customFormat="1" ht="12" customHeight="1">
      <c r="A6" s="539"/>
      <c r="B6" s="539"/>
    </row>
    <row r="7" spans="1:2" s="1" customFormat="1" ht="12" customHeight="1">
      <c r="A7" s="539"/>
      <c r="B7" s="539"/>
    </row>
    <row r="8" spans="1:3" s="1" customFormat="1" ht="12" customHeight="1">
      <c r="A8" s="541"/>
      <c r="B8" s="539"/>
      <c r="C8" s="6"/>
    </row>
    <row r="9" spans="1:3" s="1" customFormat="1" ht="12" customHeight="1">
      <c r="A9" s="107"/>
      <c r="B9" s="107"/>
      <c r="C9" s="6"/>
    </row>
    <row r="10" spans="1:3" s="1" customFormat="1" ht="23.25" customHeight="1" thickBot="1">
      <c r="A10" s="107"/>
      <c r="B10" s="107"/>
      <c r="C10" s="6"/>
    </row>
    <row r="11" spans="1:9" s="108" customFormat="1" ht="29.25" customHeight="1">
      <c r="A11" s="545" t="s">
        <v>872</v>
      </c>
      <c r="B11" s="546"/>
      <c r="C11" s="546"/>
      <c r="D11" s="546"/>
      <c r="E11" s="546"/>
      <c r="F11" s="546"/>
      <c r="G11" s="546"/>
      <c r="H11" s="546"/>
      <c r="I11" s="547"/>
    </row>
    <row r="12" spans="1:9" s="108" customFormat="1" ht="29.25" customHeight="1" thickBot="1">
      <c r="A12" s="548" t="s">
        <v>700</v>
      </c>
      <c r="B12" s="549"/>
      <c r="C12" s="549"/>
      <c r="D12" s="549"/>
      <c r="E12" s="549"/>
      <c r="F12" s="549"/>
      <c r="G12" s="549"/>
      <c r="H12" s="549"/>
      <c r="I12" s="550"/>
    </row>
    <row r="13" spans="1:9" s="108" customFormat="1" ht="29.25" customHeight="1" thickBot="1">
      <c r="A13" s="109"/>
      <c r="B13" s="110"/>
      <c r="C13" s="110"/>
      <c r="D13" s="110"/>
      <c r="E13" s="110"/>
      <c r="F13" s="110"/>
      <c r="G13" s="110"/>
      <c r="H13" s="110"/>
      <c r="I13" s="110"/>
    </row>
    <row r="14" spans="1:9" s="1" customFormat="1" ht="33" thickBot="1" thickTop="1">
      <c r="A14" s="111" t="s">
        <v>369</v>
      </c>
      <c r="B14" s="112" t="s">
        <v>370</v>
      </c>
      <c r="C14" s="113" t="s">
        <v>371</v>
      </c>
      <c r="D14" s="113" t="s">
        <v>372</v>
      </c>
      <c r="E14" s="113" t="s">
        <v>111</v>
      </c>
      <c r="F14" s="113" t="s">
        <v>373</v>
      </c>
      <c r="G14" s="113" t="s">
        <v>848</v>
      </c>
      <c r="H14" s="113" t="s">
        <v>9</v>
      </c>
      <c r="I14" s="350" t="s">
        <v>849</v>
      </c>
    </row>
    <row r="15" spans="1:9" s="1" customFormat="1" ht="51" customHeight="1" thickBot="1" thickTop="1">
      <c r="A15" s="114" t="s">
        <v>374</v>
      </c>
      <c r="B15" s="115" t="s">
        <v>375</v>
      </c>
      <c r="C15" s="116">
        <v>0</v>
      </c>
      <c r="D15" s="116">
        <f>SUM('بيان تنفيد مصاريف ح, الخصوصية '!F14)</f>
        <v>6125027.1</v>
      </c>
      <c r="E15" s="116">
        <f>SUM('بيان تنفيد مصاريف ح, الخصوصية '!G14)</f>
        <v>1960203.87</v>
      </c>
      <c r="F15" s="116">
        <f>SUM('بيان تنفيد مصاريف ح, الخصوصية '!H14)</f>
        <v>1060412.25</v>
      </c>
      <c r="G15" s="117">
        <f>D15-F15</f>
        <v>5064614.85</v>
      </c>
      <c r="H15" s="117">
        <v>0</v>
      </c>
      <c r="I15" s="117">
        <f>G15-H15</f>
        <v>5064614.85</v>
      </c>
    </row>
    <row r="16" spans="1:9" s="1" customFormat="1" ht="20.25" hidden="1" thickBot="1" thickTop="1">
      <c r="A16" s="118"/>
      <c r="B16" s="119"/>
      <c r="C16" s="120"/>
      <c r="D16" s="120"/>
      <c r="E16" s="120"/>
      <c r="F16" s="120"/>
      <c r="G16" s="117">
        <f>D16-F16</f>
        <v>0</v>
      </c>
      <c r="H16" s="117"/>
      <c r="I16" s="117">
        <f>G16-H16</f>
        <v>0</v>
      </c>
    </row>
    <row r="17" spans="1:9" s="1" customFormat="1" ht="54.75" customHeight="1" hidden="1" thickBot="1">
      <c r="A17" s="121"/>
      <c r="B17" s="122"/>
      <c r="C17" s="123"/>
      <c r="D17" s="123"/>
      <c r="E17" s="123"/>
      <c r="F17" s="123"/>
      <c r="G17" s="117">
        <f>D17-F17</f>
        <v>0</v>
      </c>
      <c r="H17" s="117"/>
      <c r="I17" s="117">
        <f>G17-H17</f>
        <v>0</v>
      </c>
    </row>
    <row r="18" spans="1:9" s="1" customFormat="1" ht="39" customHeight="1" thickBot="1" thickTop="1">
      <c r="A18" s="542" t="s">
        <v>376</v>
      </c>
      <c r="B18" s="333" t="s">
        <v>377</v>
      </c>
      <c r="C18" s="334">
        <v>0</v>
      </c>
      <c r="D18" s="334">
        <f>SUM('بيان تنفيد مصاريف ح, الخصوصية '!F16)</f>
        <v>14420000</v>
      </c>
      <c r="E18" s="334">
        <f>SUM('بيان تنفيد مصاريف ح, الخصوصية '!G16)</f>
        <v>14300000</v>
      </c>
      <c r="F18" s="334">
        <f>SUM('بيان تنفيد مصاريف ح, الخصوصية '!H16)</f>
        <v>14300000</v>
      </c>
      <c r="G18" s="334">
        <f>D18-F18</f>
        <v>120000</v>
      </c>
      <c r="H18" s="334">
        <v>0</v>
      </c>
      <c r="I18" s="335">
        <f>G18-H18</f>
        <v>120000</v>
      </c>
    </row>
    <row r="19" spans="1:9" s="1" customFormat="1" ht="39" customHeight="1" thickBot="1">
      <c r="A19" s="543"/>
      <c r="B19" s="336" t="s">
        <v>378</v>
      </c>
      <c r="C19" s="337">
        <v>0</v>
      </c>
      <c r="D19" s="337">
        <f>SUM('بيان تنفيد مصاريف ح, الخصوصية '!F17)</f>
        <v>52400</v>
      </c>
      <c r="E19" s="337">
        <f>SUM('بيان تنفيد مصاريف ح, الخصوصية '!G17)</f>
        <v>52000</v>
      </c>
      <c r="F19" s="337">
        <f>SUM('بيان تنفيد مصاريف ح, الخصوصية '!H17)</f>
        <v>52000</v>
      </c>
      <c r="G19" s="337">
        <f>D19-F19</f>
        <v>400</v>
      </c>
      <c r="H19" s="337">
        <v>0</v>
      </c>
      <c r="I19" s="338">
        <f>G19-H19</f>
        <v>400</v>
      </c>
    </row>
    <row r="20" spans="1:9" s="1" customFormat="1" ht="38.25" customHeight="1" thickBot="1" thickTop="1">
      <c r="A20" s="544" t="s">
        <v>379</v>
      </c>
      <c r="B20" s="544"/>
      <c r="C20" s="344">
        <f aca="true" t="shared" si="0" ref="C20:I20">C18+C19</f>
        <v>0</v>
      </c>
      <c r="D20" s="344">
        <f t="shared" si="0"/>
        <v>14472400</v>
      </c>
      <c r="E20" s="344">
        <f t="shared" si="0"/>
        <v>14352000</v>
      </c>
      <c r="F20" s="344">
        <f t="shared" si="0"/>
        <v>14352000</v>
      </c>
      <c r="G20" s="344">
        <f t="shared" si="0"/>
        <v>120400</v>
      </c>
      <c r="H20" s="344">
        <f t="shared" si="0"/>
        <v>0</v>
      </c>
      <c r="I20" s="344">
        <f t="shared" si="0"/>
        <v>120400</v>
      </c>
    </row>
    <row r="21" spans="1:9" s="1" customFormat="1" ht="38.25" customHeight="1" thickBot="1" thickTop="1">
      <c r="A21" s="540" t="s">
        <v>92</v>
      </c>
      <c r="B21" s="540"/>
      <c r="C21" s="345">
        <f aca="true" t="shared" si="1" ref="C21:I21">C20+C15</f>
        <v>0</v>
      </c>
      <c r="D21" s="345">
        <f>D20+D15</f>
        <v>20597427.1</v>
      </c>
      <c r="E21" s="345">
        <f t="shared" si="1"/>
        <v>16312203.870000001</v>
      </c>
      <c r="F21" s="345">
        <f t="shared" si="1"/>
        <v>15412412.25</v>
      </c>
      <c r="G21" s="345">
        <f t="shared" si="1"/>
        <v>5185014.85</v>
      </c>
      <c r="H21" s="345">
        <f t="shared" si="1"/>
        <v>0</v>
      </c>
      <c r="I21" s="345">
        <f t="shared" si="1"/>
        <v>5185014.85</v>
      </c>
    </row>
    <row r="22" spans="1:2" s="1" customFormat="1" ht="15.75" thickTop="1">
      <c r="A22" s="130"/>
      <c r="B22" s="6"/>
    </row>
    <row r="23" spans="2:8" s="1" customFormat="1" ht="15.75">
      <c r="B23" s="392" t="s">
        <v>704</v>
      </c>
      <c r="C23" s="392"/>
      <c r="G23" s="392" t="s">
        <v>704</v>
      </c>
      <c r="H23" s="392"/>
    </row>
    <row r="24" spans="2:8" s="1" customFormat="1" ht="15.75">
      <c r="B24" s="63" t="s">
        <v>101</v>
      </c>
      <c r="C24" s="63"/>
      <c r="G24" s="392" t="s">
        <v>380</v>
      </c>
      <c r="H24" s="392"/>
    </row>
    <row r="25" s="1" customFormat="1" ht="15"/>
  </sheetData>
  <sheetProtection/>
  <mergeCells count="16">
    <mergeCell ref="A21:B21"/>
    <mergeCell ref="B23:C23"/>
    <mergeCell ref="G23:H23"/>
    <mergeCell ref="G24:H24"/>
    <mergeCell ref="A7:B7"/>
    <mergeCell ref="A8:B8"/>
    <mergeCell ref="A18:A19"/>
    <mergeCell ref="A20:B20"/>
    <mergeCell ref="A11:I11"/>
    <mergeCell ref="A12:I12"/>
    <mergeCell ref="A1:B1"/>
    <mergeCell ref="A2:B2"/>
    <mergeCell ref="A3:B3"/>
    <mergeCell ref="A4:B4"/>
    <mergeCell ref="A5:B5"/>
    <mergeCell ref="A6:B6"/>
  </mergeCells>
  <printOptions/>
  <pageMargins left="0.16" right="0.16" top="0.22" bottom="0.75" header="0.22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M43"/>
  <sheetViews>
    <sheetView rightToLeft="1" zoomScalePageLayoutView="0" workbookViewId="0" topLeftCell="A1">
      <selection activeCell="C7" sqref="C7"/>
    </sheetView>
  </sheetViews>
  <sheetFormatPr defaultColWidth="11.421875" defaultRowHeight="15"/>
  <cols>
    <col min="1" max="1" width="18.140625" style="0" customWidth="1"/>
    <col min="2" max="2" width="26.00390625" style="0" customWidth="1"/>
    <col min="3" max="3" width="15.28125" style="0" customWidth="1"/>
    <col min="4" max="4" width="12.8515625" style="0" customWidth="1"/>
    <col min="5" max="5" width="17.7109375" style="0" customWidth="1"/>
    <col min="6" max="6" width="14.7109375" style="0" customWidth="1"/>
    <col min="7" max="7" width="14.8515625" style="0" customWidth="1"/>
    <col min="8" max="8" width="17.7109375" style="0" customWidth="1"/>
    <col min="9" max="9" width="14.8515625" style="1" customWidth="1"/>
    <col min="11" max="11" width="17.7109375" style="1" customWidth="1"/>
    <col min="13" max="13" width="17.7109375" style="1" customWidth="1"/>
  </cols>
  <sheetData>
    <row r="1" spans="1:6" s="1" customFormat="1" ht="15.75" customHeight="1">
      <c r="A1" s="552"/>
      <c r="B1" s="552"/>
      <c r="F1" s="95"/>
    </row>
    <row r="2" spans="1:13" s="1" customFormat="1" ht="12" customHeight="1">
      <c r="A2" s="551"/>
      <c r="B2" s="551"/>
      <c r="C2" s="25"/>
      <c r="D2" s="25"/>
      <c r="E2" s="25"/>
      <c r="F2" s="96"/>
      <c r="G2" s="25"/>
      <c r="H2" s="25"/>
      <c r="I2" s="25"/>
      <c r="K2" s="25"/>
      <c r="M2" s="25"/>
    </row>
    <row r="3" spans="1:13" s="1" customFormat="1" ht="12" customHeight="1">
      <c r="A3" s="551"/>
      <c r="B3" s="551"/>
      <c r="C3" s="25"/>
      <c r="D3" s="25"/>
      <c r="E3" s="25"/>
      <c r="F3" s="96"/>
      <c r="G3" s="25"/>
      <c r="H3" s="25"/>
      <c r="I3" s="25"/>
      <c r="K3" s="25"/>
      <c r="M3" s="25"/>
    </row>
    <row r="4" spans="1:13" s="1" customFormat="1" ht="12" customHeight="1">
      <c r="A4" s="551"/>
      <c r="B4" s="551"/>
      <c r="C4" s="25"/>
      <c r="D4" s="25"/>
      <c r="E4" s="25"/>
      <c r="F4" s="96"/>
      <c r="G4" s="25"/>
      <c r="H4" s="25"/>
      <c r="I4" s="25"/>
      <c r="K4" s="25"/>
      <c r="M4" s="25"/>
    </row>
    <row r="5" spans="1:13" s="1" customFormat="1" ht="12" customHeight="1">
      <c r="A5" s="551"/>
      <c r="B5" s="551"/>
      <c r="C5" s="25"/>
      <c r="D5" s="25"/>
      <c r="E5" s="25"/>
      <c r="F5" s="96"/>
      <c r="G5" s="25"/>
      <c r="H5" s="25"/>
      <c r="I5" s="25"/>
      <c r="K5" s="25"/>
      <c r="M5" s="25"/>
    </row>
    <row r="6" spans="1:13" s="1" customFormat="1" ht="12" customHeight="1">
      <c r="A6" s="551"/>
      <c r="B6" s="551"/>
      <c r="C6" s="25"/>
      <c r="D6" s="25"/>
      <c r="E6" s="25"/>
      <c r="F6" s="96"/>
      <c r="G6" s="25"/>
      <c r="H6" s="25"/>
      <c r="K6" s="25"/>
      <c r="M6" s="25"/>
    </row>
    <row r="7" spans="1:13" s="1" customFormat="1" ht="12" customHeight="1">
      <c r="A7" s="551"/>
      <c r="B7" s="551"/>
      <c r="C7" s="25"/>
      <c r="D7" s="25"/>
      <c r="E7" s="25"/>
      <c r="F7" s="96"/>
      <c r="G7" s="25"/>
      <c r="H7" s="25"/>
      <c r="K7" s="25"/>
      <c r="M7" s="25"/>
    </row>
    <row r="8" spans="1:13" s="1" customFormat="1" ht="12" customHeight="1">
      <c r="A8" s="64"/>
      <c r="B8" s="97"/>
      <c r="C8" s="25"/>
      <c r="D8" s="25"/>
      <c r="E8" s="25"/>
      <c r="F8" s="96"/>
      <c r="G8" s="25"/>
      <c r="H8" s="25"/>
      <c r="K8" s="25"/>
      <c r="M8" s="25"/>
    </row>
    <row r="9" spans="1:13" s="1" customFormat="1" ht="24.75" customHeight="1" thickBot="1">
      <c r="A9" s="64"/>
      <c r="B9" s="97"/>
      <c r="C9" s="25"/>
      <c r="D9" s="25"/>
      <c r="E9" s="25"/>
      <c r="F9" s="96"/>
      <c r="G9" s="25"/>
      <c r="H9" s="25"/>
      <c r="K9" s="25"/>
      <c r="M9" s="25"/>
    </row>
    <row r="10" spans="1:13" s="1" customFormat="1" ht="24.75" customHeight="1">
      <c r="A10" s="98"/>
      <c r="B10" s="596" t="s">
        <v>868</v>
      </c>
      <c r="C10" s="597"/>
      <c r="D10" s="597"/>
      <c r="E10" s="597"/>
      <c r="F10" s="597"/>
      <c r="G10" s="597"/>
      <c r="H10" s="598"/>
      <c r="K10" s="25"/>
      <c r="M10" s="25"/>
    </row>
    <row r="11" spans="1:13" s="1" customFormat="1" ht="30.75" customHeight="1" thickBot="1">
      <c r="A11" s="98"/>
      <c r="B11" s="599" t="s">
        <v>457</v>
      </c>
      <c r="C11" s="600"/>
      <c r="D11" s="600"/>
      <c r="E11" s="600"/>
      <c r="F11" s="600"/>
      <c r="G11" s="600"/>
      <c r="H11" s="601"/>
      <c r="K11" s="25"/>
      <c r="M11" s="25"/>
    </row>
    <row r="12" spans="1:13" s="1" customFormat="1" ht="15.75" thickBot="1">
      <c r="A12" s="25"/>
      <c r="B12" s="25"/>
      <c r="C12" s="25"/>
      <c r="D12" s="25"/>
      <c r="E12" s="25"/>
      <c r="F12" s="96"/>
      <c r="G12" s="25"/>
      <c r="H12" s="25"/>
      <c r="I12" s="25"/>
      <c r="K12" s="25"/>
      <c r="M12" s="25"/>
    </row>
    <row r="13" spans="1:13" s="1" customFormat="1" ht="15">
      <c r="A13" s="561" t="s">
        <v>345</v>
      </c>
      <c r="B13" s="563" t="s">
        <v>346</v>
      </c>
      <c r="C13" s="563" t="s">
        <v>347</v>
      </c>
      <c r="D13" s="563" t="s">
        <v>348</v>
      </c>
      <c r="E13" s="574" t="s">
        <v>349</v>
      </c>
      <c r="F13" s="566" t="s">
        <v>350</v>
      </c>
      <c r="G13" s="567"/>
      <c r="H13" s="572" t="s">
        <v>351</v>
      </c>
      <c r="I13" s="572" t="s">
        <v>846</v>
      </c>
      <c r="K13" s="572" t="s">
        <v>798</v>
      </c>
      <c r="M13" s="572" t="s">
        <v>798</v>
      </c>
    </row>
    <row r="14" spans="1:13" s="1" customFormat="1" ht="15.75" thickBot="1">
      <c r="A14" s="562"/>
      <c r="B14" s="564"/>
      <c r="C14" s="564"/>
      <c r="D14" s="564"/>
      <c r="E14" s="575"/>
      <c r="F14" s="99" t="s">
        <v>352</v>
      </c>
      <c r="G14" s="100" t="s">
        <v>353</v>
      </c>
      <c r="H14" s="573"/>
      <c r="I14" s="573"/>
      <c r="K14" s="573"/>
      <c r="M14" s="573"/>
    </row>
    <row r="15" spans="1:13" s="1" customFormat="1" ht="30" customHeight="1" thickBot="1">
      <c r="A15" s="554" t="s">
        <v>354</v>
      </c>
      <c r="B15" s="577" t="s">
        <v>355</v>
      </c>
      <c r="C15" s="554" t="s">
        <v>356</v>
      </c>
      <c r="D15" s="580" t="s">
        <v>357</v>
      </c>
      <c r="E15" s="327">
        <v>25800000</v>
      </c>
      <c r="F15" s="105">
        <v>2550208.4</v>
      </c>
      <c r="G15" s="105">
        <v>372602.3</v>
      </c>
      <c r="H15" s="105">
        <f>E15-K15</f>
        <v>2806457.8200000003</v>
      </c>
      <c r="I15" s="602">
        <v>19836.81</v>
      </c>
      <c r="K15" s="101">
        <v>22993542.18</v>
      </c>
      <c r="M15" s="101">
        <f aca="true" t="shared" si="0" ref="M15:M26">E15-H15</f>
        <v>22993542.18</v>
      </c>
    </row>
    <row r="16" spans="1:13" s="1" customFormat="1" ht="30" customHeight="1" thickBot="1">
      <c r="A16" s="554"/>
      <c r="B16" s="578"/>
      <c r="C16" s="554"/>
      <c r="D16" s="580"/>
      <c r="E16" s="328">
        <v>34000000</v>
      </c>
      <c r="F16" s="105">
        <v>2909169.51</v>
      </c>
      <c r="G16" s="105">
        <v>942596.52</v>
      </c>
      <c r="H16" s="105">
        <f aca="true" t="shared" si="1" ref="H16:H25">E16-K16</f>
        <v>10244738.89</v>
      </c>
      <c r="I16" s="603"/>
      <c r="K16" s="101">
        <v>23755261.11</v>
      </c>
      <c r="M16" s="101">
        <f t="shared" si="0"/>
        <v>23755261.11</v>
      </c>
    </row>
    <row r="17" spans="1:13" s="1" customFormat="1" ht="30" customHeight="1" thickBot="1">
      <c r="A17" s="554"/>
      <c r="B17" s="578"/>
      <c r="C17" s="554"/>
      <c r="D17" s="580"/>
      <c r="E17" s="327">
        <v>11700000</v>
      </c>
      <c r="F17" s="105">
        <v>999719.68</v>
      </c>
      <c r="G17" s="105">
        <v>342249.92</v>
      </c>
      <c r="H17" s="105">
        <f t="shared" si="1"/>
        <v>4018607.55</v>
      </c>
      <c r="I17" s="603"/>
      <c r="K17" s="101">
        <v>7681392.45</v>
      </c>
      <c r="M17" s="101">
        <f t="shared" si="0"/>
        <v>7681392.45</v>
      </c>
    </row>
    <row r="18" spans="1:13" s="1" customFormat="1" ht="30" customHeight="1" thickBot="1">
      <c r="A18" s="554"/>
      <c r="B18" s="578"/>
      <c r="C18" s="554"/>
      <c r="D18" s="580"/>
      <c r="E18" s="327">
        <v>3900000</v>
      </c>
      <c r="F18" s="105">
        <v>329263.05</v>
      </c>
      <c r="G18" s="105">
        <v>118060.15</v>
      </c>
      <c r="H18" s="105">
        <f t="shared" si="1"/>
        <v>1363598.37</v>
      </c>
      <c r="I18" s="603"/>
      <c r="K18" s="101">
        <v>2536401.63</v>
      </c>
      <c r="M18" s="101">
        <f t="shared" si="0"/>
        <v>2536401.63</v>
      </c>
    </row>
    <row r="19" spans="1:13" s="1" customFormat="1" ht="30" customHeight="1" thickBot="1">
      <c r="A19" s="554"/>
      <c r="B19" s="578"/>
      <c r="C19" s="554"/>
      <c r="D19" s="580"/>
      <c r="E19" s="327">
        <v>5550000</v>
      </c>
      <c r="F19" s="105">
        <v>443546.21</v>
      </c>
      <c r="G19" s="105">
        <v>193029.11</v>
      </c>
      <c r="H19" s="105">
        <f t="shared" si="1"/>
        <v>2346295.04</v>
      </c>
      <c r="I19" s="603"/>
      <c r="K19" s="101">
        <v>3203704.96</v>
      </c>
      <c r="M19" s="101">
        <f t="shared" si="0"/>
        <v>3203704.96</v>
      </c>
    </row>
    <row r="20" spans="1:13" s="1" customFormat="1" ht="30" customHeight="1" thickBot="1">
      <c r="A20" s="554"/>
      <c r="B20" s="578"/>
      <c r="C20" s="554"/>
      <c r="D20" s="580"/>
      <c r="E20" s="327">
        <v>1720000</v>
      </c>
      <c r="F20" s="105">
        <v>127883.74</v>
      </c>
      <c r="G20" s="105">
        <v>69397.26</v>
      </c>
      <c r="H20" s="105">
        <f t="shared" si="1"/>
        <v>860962.89</v>
      </c>
      <c r="I20" s="603"/>
      <c r="K20" s="101">
        <v>859037.11</v>
      </c>
      <c r="M20" s="101">
        <f t="shared" si="0"/>
        <v>859037.11</v>
      </c>
    </row>
    <row r="21" spans="1:13" s="1" customFormat="1" ht="30" customHeight="1" thickBot="1">
      <c r="A21" s="555"/>
      <c r="B21" s="579"/>
      <c r="C21" s="555"/>
      <c r="D21" s="581"/>
      <c r="E21" s="327">
        <v>262000</v>
      </c>
      <c r="F21" s="105">
        <v>15614.77</v>
      </c>
      <c r="G21" s="105">
        <v>13928.39</v>
      </c>
      <c r="H21" s="105">
        <f t="shared" si="1"/>
        <v>184103.93</v>
      </c>
      <c r="I21" s="603"/>
      <c r="K21" s="101">
        <v>77896.07</v>
      </c>
      <c r="M21" s="101">
        <f t="shared" si="0"/>
        <v>77896.07</v>
      </c>
    </row>
    <row r="22" spans="1:13" s="1" customFormat="1" ht="30" customHeight="1" thickBot="1">
      <c r="A22" s="553" t="s">
        <v>358</v>
      </c>
      <c r="B22" s="553" t="s">
        <v>359</v>
      </c>
      <c r="C22" s="556" t="s">
        <v>356</v>
      </c>
      <c r="D22" s="559" t="s">
        <v>360</v>
      </c>
      <c r="E22" s="327">
        <v>5800000</v>
      </c>
      <c r="F22" s="105">
        <v>494782.53</v>
      </c>
      <c r="G22" s="105">
        <v>162283.44</v>
      </c>
      <c r="H22" s="105">
        <f t="shared" si="1"/>
        <v>1758035.4</v>
      </c>
      <c r="I22" s="602">
        <v>0</v>
      </c>
      <c r="K22" s="101">
        <v>4041964.6</v>
      </c>
      <c r="M22" s="101">
        <f t="shared" si="0"/>
        <v>4041964.6</v>
      </c>
    </row>
    <row r="23" spans="1:13" s="1" customFormat="1" ht="30" customHeight="1" thickBot="1">
      <c r="A23" s="554"/>
      <c r="B23" s="554"/>
      <c r="C23" s="557"/>
      <c r="D23" s="559"/>
      <c r="E23" s="327">
        <v>1510000</v>
      </c>
      <c r="F23" s="105">
        <v>131440.84</v>
      </c>
      <c r="G23" s="105">
        <v>39622.89</v>
      </c>
      <c r="H23" s="105">
        <f t="shared" si="1"/>
        <v>445809.51</v>
      </c>
      <c r="I23" s="603"/>
      <c r="K23" s="101">
        <v>1064190.49</v>
      </c>
      <c r="M23" s="101">
        <f t="shared" si="0"/>
        <v>1064190.49</v>
      </c>
    </row>
    <row r="24" spans="1:13" s="1" customFormat="1" ht="30" customHeight="1" thickBot="1">
      <c r="A24" s="554"/>
      <c r="B24" s="554"/>
      <c r="C24" s="557"/>
      <c r="D24" s="559"/>
      <c r="E24" s="327">
        <v>640000</v>
      </c>
      <c r="F24" s="105">
        <v>51360.07</v>
      </c>
      <c r="G24" s="105">
        <v>21143.76</v>
      </c>
      <c r="H24" s="105">
        <f t="shared" si="1"/>
        <v>249918.86</v>
      </c>
      <c r="I24" s="603"/>
      <c r="K24" s="101">
        <v>390081.14</v>
      </c>
      <c r="M24" s="101">
        <f t="shared" si="0"/>
        <v>390081.14</v>
      </c>
    </row>
    <row r="25" spans="1:13" s="1" customFormat="1" ht="30" customHeight="1" thickBot="1">
      <c r="A25" s="555"/>
      <c r="B25" s="555"/>
      <c r="C25" s="558"/>
      <c r="D25" s="560"/>
      <c r="E25" s="327">
        <v>650000</v>
      </c>
      <c r="F25" s="105">
        <v>51649.65</v>
      </c>
      <c r="G25" s="105">
        <v>22904.22</v>
      </c>
      <c r="H25" s="105">
        <f t="shared" si="1"/>
        <v>276773.36</v>
      </c>
      <c r="I25" s="603"/>
      <c r="K25" s="101">
        <v>373226.64</v>
      </c>
      <c r="M25" s="101">
        <f t="shared" si="0"/>
        <v>373226.64</v>
      </c>
    </row>
    <row r="26" spans="1:13" s="1" customFormat="1" ht="52.5" customHeight="1" thickBot="1">
      <c r="A26" s="342" t="s">
        <v>361</v>
      </c>
      <c r="B26" s="343" t="s">
        <v>362</v>
      </c>
      <c r="C26" s="343" t="s">
        <v>356</v>
      </c>
      <c r="D26" s="346" t="s">
        <v>363</v>
      </c>
      <c r="E26" s="327">
        <v>550000</v>
      </c>
      <c r="F26" s="329">
        <v>62012.18</v>
      </c>
      <c r="G26" s="329">
        <v>4120.09</v>
      </c>
      <c r="H26" s="105">
        <f>E26-K26</f>
        <v>0</v>
      </c>
      <c r="I26" s="341">
        <v>0</v>
      </c>
      <c r="K26" s="101">
        <v>550000</v>
      </c>
      <c r="M26" s="101">
        <f t="shared" si="0"/>
        <v>550000</v>
      </c>
    </row>
    <row r="27" spans="1:13" s="1" customFormat="1" ht="15">
      <c r="A27" s="561" t="s">
        <v>345</v>
      </c>
      <c r="B27" s="563" t="s">
        <v>346</v>
      </c>
      <c r="C27" s="563" t="s">
        <v>347</v>
      </c>
      <c r="D27" s="563" t="s">
        <v>348</v>
      </c>
      <c r="E27" s="563" t="s">
        <v>349</v>
      </c>
      <c r="F27" s="566" t="s">
        <v>350</v>
      </c>
      <c r="G27" s="567"/>
      <c r="H27" s="583" t="s">
        <v>364</v>
      </c>
      <c r="I27" s="572" t="s">
        <v>846</v>
      </c>
      <c r="K27" s="583"/>
      <c r="M27" s="583"/>
    </row>
    <row r="28" spans="1:13" s="1" customFormat="1" ht="21" customHeight="1" thickBot="1">
      <c r="A28" s="568"/>
      <c r="B28" s="569"/>
      <c r="C28" s="569"/>
      <c r="D28" s="569"/>
      <c r="E28" s="564"/>
      <c r="F28" s="99" t="s">
        <v>352</v>
      </c>
      <c r="G28" s="100" t="s">
        <v>353</v>
      </c>
      <c r="H28" s="584"/>
      <c r="I28" s="573"/>
      <c r="K28" s="584"/>
      <c r="M28" s="584"/>
    </row>
    <row r="29" spans="1:13" s="1" customFormat="1" ht="30" customHeight="1" thickBot="1">
      <c r="A29" s="553" t="s">
        <v>365</v>
      </c>
      <c r="B29" s="553" t="s">
        <v>366</v>
      </c>
      <c r="C29" s="556" t="s">
        <v>356</v>
      </c>
      <c r="D29" s="582" t="s">
        <v>360</v>
      </c>
      <c r="E29" s="103">
        <v>10950000</v>
      </c>
      <c r="F29" s="104">
        <v>732591.95</v>
      </c>
      <c r="G29" s="104">
        <v>502131.69</v>
      </c>
      <c r="H29" s="105">
        <f aca="true" t="shared" si="2" ref="H29:H39">E29-K29</f>
        <v>6422319.54</v>
      </c>
      <c r="I29" s="593">
        <v>0</v>
      </c>
      <c r="K29" s="102">
        <v>4527680.46</v>
      </c>
      <c r="M29" s="102">
        <f aca="true" t="shared" si="3" ref="M29:M39">E29-H29</f>
        <v>4527680.46</v>
      </c>
    </row>
    <row r="30" spans="1:13" s="1" customFormat="1" ht="30" customHeight="1" thickBot="1">
      <c r="A30" s="554"/>
      <c r="B30" s="565"/>
      <c r="C30" s="557"/>
      <c r="D30" s="582"/>
      <c r="E30" s="103">
        <v>5375000</v>
      </c>
      <c r="F30" s="104">
        <v>340709.28</v>
      </c>
      <c r="G30" s="104">
        <v>265376.53</v>
      </c>
      <c r="H30" s="105">
        <f t="shared" si="2"/>
        <v>3464517.6799999997</v>
      </c>
      <c r="I30" s="594"/>
      <c r="K30" s="102">
        <v>1910482.32</v>
      </c>
      <c r="M30" s="102">
        <f t="shared" si="3"/>
        <v>1910482.3200000003</v>
      </c>
    </row>
    <row r="31" spans="1:13" s="1" customFormat="1" ht="30" customHeight="1" thickBot="1">
      <c r="A31" s="554"/>
      <c r="B31" s="565"/>
      <c r="C31" s="557"/>
      <c r="D31" s="582"/>
      <c r="E31" s="103">
        <v>7475000</v>
      </c>
      <c r="F31" s="104">
        <v>484589.49</v>
      </c>
      <c r="G31" s="104">
        <v>358292.63</v>
      </c>
      <c r="H31" s="105">
        <f t="shared" si="2"/>
        <v>4837642.1</v>
      </c>
      <c r="I31" s="594"/>
      <c r="K31" s="102">
        <v>2637357.9</v>
      </c>
      <c r="M31" s="102">
        <f t="shared" si="3"/>
        <v>2637357.9000000004</v>
      </c>
    </row>
    <row r="32" spans="1:13" s="1" customFormat="1" ht="30" customHeight="1" thickBot="1">
      <c r="A32" s="554"/>
      <c r="B32" s="565"/>
      <c r="C32" s="557"/>
      <c r="D32" s="582"/>
      <c r="E32" s="103">
        <v>2500000</v>
      </c>
      <c r="F32" s="104">
        <v>147642.26</v>
      </c>
      <c r="G32" s="104">
        <v>134258.11</v>
      </c>
      <c r="H32" s="105">
        <f t="shared" si="2"/>
        <v>1765411.5699999998</v>
      </c>
      <c r="I32" s="595"/>
      <c r="K32" s="102">
        <v>734588.43</v>
      </c>
      <c r="M32" s="102">
        <f t="shared" si="3"/>
        <v>734588.4300000002</v>
      </c>
    </row>
    <row r="33" spans="1:13" s="1" customFormat="1" ht="32.25" customHeight="1" thickBot="1">
      <c r="A33" s="570" t="s">
        <v>367</v>
      </c>
      <c r="B33" s="570" t="s">
        <v>368</v>
      </c>
      <c r="C33" s="570" t="s">
        <v>356</v>
      </c>
      <c r="D33" s="590" t="s">
        <v>360</v>
      </c>
      <c r="E33" s="103">
        <v>8000000</v>
      </c>
      <c r="F33" s="104">
        <v>418256</v>
      </c>
      <c r="G33" s="104">
        <v>408139.23</v>
      </c>
      <c r="H33" s="105">
        <f t="shared" si="2"/>
        <v>6491160.32</v>
      </c>
      <c r="I33" s="593">
        <v>0</v>
      </c>
      <c r="K33" s="102">
        <v>1508839.68</v>
      </c>
      <c r="M33" s="102">
        <f t="shared" si="3"/>
        <v>1508839.6799999997</v>
      </c>
    </row>
    <row r="34" spans="1:13" s="1" customFormat="1" ht="32.25" customHeight="1" thickBot="1">
      <c r="A34" s="576"/>
      <c r="B34" s="576"/>
      <c r="C34" s="576"/>
      <c r="D34" s="591"/>
      <c r="E34" s="103">
        <v>4470000</v>
      </c>
      <c r="F34" s="104">
        <v>221335.68</v>
      </c>
      <c r="G34" s="104">
        <v>226598.83</v>
      </c>
      <c r="H34" s="105">
        <f t="shared" si="2"/>
        <v>3841759.73</v>
      </c>
      <c r="I34" s="594"/>
      <c r="K34" s="102">
        <v>628240.27</v>
      </c>
      <c r="M34" s="102">
        <f t="shared" si="3"/>
        <v>628240.27</v>
      </c>
    </row>
    <row r="35" spans="1:13" s="1" customFormat="1" ht="32.25" customHeight="1" thickBot="1">
      <c r="A35" s="576"/>
      <c r="B35" s="576"/>
      <c r="C35" s="576"/>
      <c r="D35" s="591"/>
      <c r="E35" s="103">
        <v>6600000</v>
      </c>
      <c r="F35" s="104">
        <v>326804.36</v>
      </c>
      <c r="G35" s="104">
        <v>334575.45</v>
      </c>
      <c r="H35" s="105">
        <f t="shared" si="2"/>
        <v>5672396.92</v>
      </c>
      <c r="I35" s="594"/>
      <c r="K35" s="102">
        <v>927603.08</v>
      </c>
      <c r="M35" s="102">
        <f t="shared" si="3"/>
        <v>927603.0800000001</v>
      </c>
    </row>
    <row r="36" spans="1:13" s="1" customFormat="1" ht="32.25" customHeight="1" thickBot="1">
      <c r="A36" s="576"/>
      <c r="B36" s="576"/>
      <c r="C36" s="576"/>
      <c r="D36" s="591"/>
      <c r="E36" s="103">
        <v>2445000</v>
      </c>
      <c r="F36" s="104">
        <v>114871.68</v>
      </c>
      <c r="G36" s="104">
        <v>130318.08</v>
      </c>
      <c r="H36" s="105">
        <f t="shared" si="2"/>
        <v>2221834.11</v>
      </c>
      <c r="I36" s="594"/>
      <c r="K36" s="102">
        <v>223165.89</v>
      </c>
      <c r="M36" s="102">
        <f t="shared" si="3"/>
        <v>223165.89000000013</v>
      </c>
    </row>
    <row r="37" spans="1:13" s="1" customFormat="1" ht="32.25" customHeight="1" thickBot="1">
      <c r="A37" s="571"/>
      <c r="B37" s="571"/>
      <c r="C37" s="571"/>
      <c r="D37" s="592"/>
      <c r="E37" s="103">
        <v>3380000</v>
      </c>
      <c r="F37" s="104">
        <v>150960.2</v>
      </c>
      <c r="G37" s="104">
        <v>245824.87</v>
      </c>
      <c r="H37" s="105">
        <f t="shared" si="2"/>
        <v>3229039.8</v>
      </c>
      <c r="I37" s="595"/>
      <c r="K37" s="102">
        <v>150960.2</v>
      </c>
      <c r="M37" s="102">
        <f t="shared" si="3"/>
        <v>150960.2000000002</v>
      </c>
    </row>
    <row r="38" spans="1:13" s="1" customFormat="1" ht="30.75" customHeight="1" thickBot="1">
      <c r="A38" s="570" t="s">
        <v>708</v>
      </c>
      <c r="B38" s="570" t="s">
        <v>368</v>
      </c>
      <c r="C38" s="570" t="s">
        <v>356</v>
      </c>
      <c r="D38" s="590" t="s">
        <v>360</v>
      </c>
      <c r="E38" s="103">
        <v>10330000</v>
      </c>
      <c r="F38" s="104">
        <v>500803.09</v>
      </c>
      <c r="G38" s="104">
        <v>527577.15</v>
      </c>
      <c r="H38" s="105">
        <f t="shared" si="2"/>
        <v>9367830.37</v>
      </c>
      <c r="I38" s="593">
        <v>0</v>
      </c>
      <c r="K38" s="102">
        <v>962169.63</v>
      </c>
      <c r="M38" s="102">
        <f t="shared" si="3"/>
        <v>962169.6300000008</v>
      </c>
    </row>
    <row r="39" spans="1:13" s="1" customFormat="1" ht="30.75" customHeight="1" thickBot="1">
      <c r="A39" s="571"/>
      <c r="B39" s="571"/>
      <c r="C39" s="571"/>
      <c r="D39" s="592"/>
      <c r="E39" s="103">
        <v>7880000</v>
      </c>
      <c r="F39" s="104">
        <v>351942.72</v>
      </c>
      <c r="G39" s="104">
        <v>579113.9</v>
      </c>
      <c r="H39" s="105">
        <f t="shared" si="2"/>
        <v>7528057.28</v>
      </c>
      <c r="I39" s="595"/>
      <c r="K39" s="102">
        <v>351942.72</v>
      </c>
      <c r="M39" s="102">
        <f t="shared" si="3"/>
        <v>351942.71999999974</v>
      </c>
    </row>
    <row r="40" spans="1:13" s="1" customFormat="1" ht="36.75" customHeight="1" thickBot="1">
      <c r="A40" s="587" t="s">
        <v>344</v>
      </c>
      <c r="B40" s="588"/>
      <c r="C40" s="588"/>
      <c r="D40" s="589"/>
      <c r="E40" s="106">
        <f>SUM(E15:E39)</f>
        <v>161487000</v>
      </c>
      <c r="F40" s="106">
        <f>SUM(F15:F39)</f>
        <v>11957157.339999998</v>
      </c>
      <c r="G40" s="106">
        <f>SUM(G15:G39)</f>
        <v>6014144.5200000005</v>
      </c>
      <c r="H40" s="106">
        <f>SUM(H15:H39)</f>
        <v>79397271.04</v>
      </c>
      <c r="I40" s="106">
        <f>SUM(I15:I39)</f>
        <v>19836.81</v>
      </c>
      <c r="K40" s="326"/>
      <c r="M40" s="326"/>
    </row>
    <row r="41" spans="1:6" s="1" customFormat="1" ht="24" customHeight="1">
      <c r="A41" s="6"/>
      <c r="F41" s="95"/>
    </row>
    <row r="42" spans="2:9" s="1" customFormat="1" ht="15">
      <c r="B42" s="585" t="s">
        <v>731</v>
      </c>
      <c r="C42" s="585"/>
      <c r="G42" s="246" t="s">
        <v>731</v>
      </c>
      <c r="H42" s="246"/>
      <c r="I42" s="246"/>
    </row>
    <row r="43" spans="2:9" s="1" customFormat="1" ht="15">
      <c r="B43" s="585" t="s">
        <v>101</v>
      </c>
      <c r="C43" s="585"/>
      <c r="G43" s="586" t="s">
        <v>120</v>
      </c>
      <c r="H43" s="586"/>
      <c r="I43" s="325"/>
    </row>
  </sheetData>
  <sheetProtection/>
  <mergeCells count="58">
    <mergeCell ref="F13:G13"/>
    <mergeCell ref="B10:H10"/>
    <mergeCell ref="B11:H11"/>
    <mergeCell ref="I13:I14"/>
    <mergeCell ref="I15:I21"/>
    <mergeCell ref="I22:I25"/>
    <mergeCell ref="I29:I32"/>
    <mergeCell ref="I33:I37"/>
    <mergeCell ref="I38:I39"/>
    <mergeCell ref="K27:K28"/>
    <mergeCell ref="K13:K14"/>
    <mergeCell ref="M13:M14"/>
    <mergeCell ref="M27:M28"/>
    <mergeCell ref="I27:I28"/>
    <mergeCell ref="B43:C43"/>
    <mergeCell ref="G43:H43"/>
    <mergeCell ref="A40:D40"/>
    <mergeCell ref="B42:C42"/>
    <mergeCell ref="D33:D37"/>
    <mergeCell ref="C33:C37"/>
    <mergeCell ref="B38:B39"/>
    <mergeCell ref="A38:A39"/>
    <mergeCell ref="A33:A37"/>
    <mergeCell ref="D38:D39"/>
    <mergeCell ref="C38:C39"/>
    <mergeCell ref="H13:H14"/>
    <mergeCell ref="E13:E14"/>
    <mergeCell ref="B33:B37"/>
    <mergeCell ref="B15:B21"/>
    <mergeCell ref="C15:C21"/>
    <mergeCell ref="D15:D21"/>
    <mergeCell ref="D29:D32"/>
    <mergeCell ref="H27:H28"/>
    <mergeCell ref="D27:D28"/>
    <mergeCell ref="A29:A32"/>
    <mergeCell ref="B29:B32"/>
    <mergeCell ref="C29:C32"/>
    <mergeCell ref="F27:G27"/>
    <mergeCell ref="E27:E28"/>
    <mergeCell ref="A27:A28"/>
    <mergeCell ref="B27:B28"/>
    <mergeCell ref="C27:C28"/>
    <mergeCell ref="A22:A25"/>
    <mergeCell ref="B22:B25"/>
    <mergeCell ref="C22:C25"/>
    <mergeCell ref="D22:D25"/>
    <mergeCell ref="A13:A14"/>
    <mergeCell ref="B13:B14"/>
    <mergeCell ref="C13:C14"/>
    <mergeCell ref="D13:D14"/>
    <mergeCell ref="A15:A21"/>
    <mergeCell ref="A7:B7"/>
    <mergeCell ref="A1:B1"/>
    <mergeCell ref="A2:B2"/>
    <mergeCell ref="A3:B3"/>
    <mergeCell ref="A4:B4"/>
    <mergeCell ref="A5:B5"/>
    <mergeCell ref="A6:B6"/>
  </mergeCells>
  <printOptions/>
  <pageMargins left="0.16" right="0.18" top="0.22" bottom="0.16" header="0.22" footer="0.21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59"/>
  <sheetViews>
    <sheetView rightToLeft="1" zoomScale="130" zoomScaleNormal="130" zoomScalePageLayoutView="0" workbookViewId="0" topLeftCell="A1">
      <selection activeCell="A35" sqref="A35"/>
    </sheetView>
  </sheetViews>
  <sheetFormatPr defaultColWidth="11.421875" defaultRowHeight="15"/>
  <cols>
    <col min="1" max="1" width="10.57421875" style="136" customWidth="1"/>
    <col min="2" max="2" width="40.140625" style="145" customWidth="1"/>
    <col min="3" max="3" width="35.28125" style="145" customWidth="1"/>
    <col min="4" max="5" width="12.57421875" style="176" customWidth="1"/>
    <col min="6" max="6" width="18.8515625" style="145" customWidth="1"/>
    <col min="7" max="7" width="8.421875" style="145" customWidth="1"/>
    <col min="8" max="8" width="6.140625" style="145" customWidth="1"/>
  </cols>
  <sheetData>
    <row r="1" spans="1:14" ht="12" customHeight="1">
      <c r="A1" s="604"/>
      <c r="B1" s="604"/>
      <c r="D1" s="175"/>
      <c r="E1" s="175"/>
      <c r="N1" s="77"/>
    </row>
    <row r="2" spans="1:14" ht="12" customHeight="1">
      <c r="A2" s="604"/>
      <c r="B2" s="604"/>
      <c r="N2" s="77"/>
    </row>
    <row r="3" spans="1:2" ht="12" customHeight="1">
      <c r="A3" s="604"/>
      <c r="B3" s="604"/>
    </row>
    <row r="4" spans="1:2" ht="12" customHeight="1">
      <c r="A4" s="604"/>
      <c r="B4" s="604"/>
    </row>
    <row r="5" spans="1:2" ht="12" customHeight="1">
      <c r="A5" s="604"/>
      <c r="B5" s="604"/>
    </row>
    <row r="6" spans="1:2" ht="12" customHeight="1">
      <c r="A6" s="604"/>
      <c r="B6" s="604"/>
    </row>
    <row r="7" spans="1:2" ht="12" customHeight="1">
      <c r="A7" s="604"/>
      <c r="B7" s="604"/>
    </row>
    <row r="8" ht="15.75" thickBot="1"/>
    <row r="9" spans="1:8" ht="15" customHeight="1">
      <c r="A9" s="611" t="s">
        <v>869</v>
      </c>
      <c r="B9" s="612"/>
      <c r="C9" s="612"/>
      <c r="D9" s="612"/>
      <c r="E9" s="612"/>
      <c r="F9" s="612"/>
      <c r="G9" s="612"/>
      <c r="H9" s="613"/>
    </row>
    <row r="10" spans="1:8" ht="15.75" customHeight="1" thickBot="1">
      <c r="A10" s="614"/>
      <c r="B10" s="615"/>
      <c r="C10" s="615"/>
      <c r="D10" s="615"/>
      <c r="E10" s="615"/>
      <c r="F10" s="615"/>
      <c r="G10" s="615"/>
      <c r="H10" s="616"/>
    </row>
    <row r="11" spans="1:8" ht="16.5" thickBot="1">
      <c r="A11" s="617" t="s">
        <v>458</v>
      </c>
      <c r="B11" s="618"/>
      <c r="C11" s="618"/>
      <c r="D11" s="618"/>
      <c r="E11" s="618"/>
      <c r="F11" s="618"/>
      <c r="G11" s="618"/>
      <c r="H11" s="619"/>
    </row>
    <row r="12" ht="15.75" thickBot="1">
      <c r="A12" s="177"/>
    </row>
    <row r="13" spans="1:8" s="25" customFormat="1" ht="32.25" customHeight="1" thickBot="1">
      <c r="A13" s="349" t="s">
        <v>121</v>
      </c>
      <c r="B13" s="198" t="s">
        <v>381</v>
      </c>
      <c r="C13" s="198" t="s">
        <v>382</v>
      </c>
      <c r="D13" s="199" t="s">
        <v>799</v>
      </c>
      <c r="E13" s="199" t="s">
        <v>383</v>
      </c>
      <c r="F13" s="200" t="s">
        <v>384</v>
      </c>
      <c r="G13" s="375" t="s">
        <v>385</v>
      </c>
      <c r="H13" s="375"/>
    </row>
    <row r="14" spans="1:8" s="1" customFormat="1" ht="26.25" customHeight="1" thickBot="1">
      <c r="A14" s="608" t="s">
        <v>411</v>
      </c>
      <c r="B14" s="609"/>
      <c r="C14" s="609"/>
      <c r="D14" s="609"/>
      <c r="E14" s="609"/>
      <c r="F14" s="609"/>
      <c r="G14" s="609"/>
      <c r="H14" s="610"/>
    </row>
    <row r="15" spans="1:8" s="1" customFormat="1" ht="23.25" customHeight="1" thickBot="1">
      <c r="A15" s="196" t="s">
        <v>718</v>
      </c>
      <c r="B15" s="190" t="s">
        <v>460</v>
      </c>
      <c r="C15" s="190" t="s">
        <v>386</v>
      </c>
      <c r="D15" s="191">
        <v>850000</v>
      </c>
      <c r="E15" s="191">
        <v>850000</v>
      </c>
      <c r="F15" s="192" t="s">
        <v>387</v>
      </c>
      <c r="G15" s="605" t="s">
        <v>388</v>
      </c>
      <c r="H15" s="606"/>
    </row>
    <row r="16" spans="1:8" s="1" customFormat="1" ht="16.5" customHeight="1">
      <c r="A16" s="632" t="s">
        <v>719</v>
      </c>
      <c r="B16" s="183" t="s">
        <v>412</v>
      </c>
      <c r="C16" s="181" t="s">
        <v>413</v>
      </c>
      <c r="D16" s="179">
        <v>600000</v>
      </c>
      <c r="E16" s="179">
        <v>600000</v>
      </c>
      <c r="F16" s="193" t="s">
        <v>414</v>
      </c>
      <c r="G16" s="622" t="s">
        <v>415</v>
      </c>
      <c r="H16" s="623"/>
    </row>
    <row r="17" spans="1:8" s="1" customFormat="1" ht="16.5" customHeight="1">
      <c r="A17" s="633"/>
      <c r="B17" s="183" t="s">
        <v>416</v>
      </c>
      <c r="C17" s="181" t="s">
        <v>417</v>
      </c>
      <c r="D17" s="179">
        <v>200000</v>
      </c>
      <c r="E17" s="179">
        <v>0</v>
      </c>
      <c r="F17" s="193" t="s">
        <v>418</v>
      </c>
      <c r="G17" s="620" t="s">
        <v>415</v>
      </c>
      <c r="H17" s="621"/>
    </row>
    <row r="18" spans="1:8" s="1" customFormat="1" ht="16.5" customHeight="1">
      <c r="A18" s="633"/>
      <c r="B18" s="183" t="s">
        <v>424</v>
      </c>
      <c r="C18" s="181" t="s">
        <v>425</v>
      </c>
      <c r="D18" s="179">
        <v>100000</v>
      </c>
      <c r="E18" s="179">
        <v>100000</v>
      </c>
      <c r="F18" s="193" t="s">
        <v>426</v>
      </c>
      <c r="G18" s="620" t="s">
        <v>415</v>
      </c>
      <c r="H18" s="621"/>
    </row>
    <row r="19" spans="1:8" s="1" customFormat="1" ht="16.5" customHeight="1">
      <c r="A19" s="633"/>
      <c r="B19" s="183" t="s">
        <v>721</v>
      </c>
      <c r="C19" s="181" t="s">
        <v>427</v>
      </c>
      <c r="D19" s="179">
        <v>100000</v>
      </c>
      <c r="E19" s="179">
        <v>100000</v>
      </c>
      <c r="F19" s="193" t="s">
        <v>428</v>
      </c>
      <c r="G19" s="620" t="s">
        <v>415</v>
      </c>
      <c r="H19" s="621"/>
    </row>
    <row r="20" spans="1:8" s="1" customFormat="1" ht="16.5" customHeight="1">
      <c r="A20" s="633"/>
      <c r="B20" s="178" t="s">
        <v>390</v>
      </c>
      <c r="C20" s="194" t="s">
        <v>391</v>
      </c>
      <c r="D20" s="179">
        <v>0</v>
      </c>
      <c r="E20" s="179">
        <v>5000</v>
      </c>
      <c r="F20" s="180" t="s">
        <v>387</v>
      </c>
      <c r="G20" s="620" t="s">
        <v>389</v>
      </c>
      <c r="H20" s="621"/>
    </row>
    <row r="21" spans="1:8" s="1" customFormat="1" ht="16.5" customHeight="1" thickBot="1">
      <c r="A21" s="634"/>
      <c r="B21" s="178" t="s">
        <v>800</v>
      </c>
      <c r="C21" s="182" t="s">
        <v>801</v>
      </c>
      <c r="D21" s="179">
        <v>0</v>
      </c>
      <c r="E21" s="179">
        <v>5000</v>
      </c>
      <c r="F21" s="180" t="s">
        <v>387</v>
      </c>
      <c r="G21" s="630" t="s">
        <v>389</v>
      </c>
      <c r="H21" s="631"/>
    </row>
    <row r="22" spans="1:8" s="1" customFormat="1" ht="22.5" customHeight="1" thickBot="1">
      <c r="A22" s="625" t="s">
        <v>344</v>
      </c>
      <c r="B22" s="626"/>
      <c r="C22" s="627"/>
      <c r="D22" s="195">
        <f>SUM(D16:D21)</f>
        <v>1000000</v>
      </c>
      <c r="E22" s="195">
        <f>SUM(E16:E21)</f>
        <v>810000</v>
      </c>
      <c r="F22" s="184"/>
      <c r="G22" s="607"/>
      <c r="H22" s="607"/>
    </row>
    <row r="23" spans="1:8" s="1" customFormat="1" ht="26.25" customHeight="1" thickBot="1">
      <c r="A23" s="608" t="s">
        <v>392</v>
      </c>
      <c r="B23" s="609"/>
      <c r="C23" s="609"/>
      <c r="D23" s="609"/>
      <c r="E23" s="609"/>
      <c r="F23" s="609"/>
      <c r="G23" s="609"/>
      <c r="H23" s="610"/>
    </row>
    <row r="24" spans="1:8" s="1" customFormat="1" ht="16.5" customHeight="1" thickBot="1">
      <c r="A24" s="635" t="s">
        <v>720</v>
      </c>
      <c r="B24" s="178" t="s">
        <v>709</v>
      </c>
      <c r="C24" s="182" t="s">
        <v>716</v>
      </c>
      <c r="D24" s="179">
        <v>0</v>
      </c>
      <c r="E24" s="179">
        <v>10000</v>
      </c>
      <c r="F24" s="180" t="s">
        <v>387</v>
      </c>
      <c r="G24" s="622" t="s">
        <v>389</v>
      </c>
      <c r="H24" s="623"/>
    </row>
    <row r="25" spans="1:8" s="1" customFormat="1" ht="16.5" customHeight="1" thickBot="1">
      <c r="A25" s="636"/>
      <c r="B25" s="178" t="s">
        <v>394</v>
      </c>
      <c r="C25" s="182" t="s">
        <v>393</v>
      </c>
      <c r="D25" s="179">
        <v>0</v>
      </c>
      <c r="E25" s="179">
        <v>6000</v>
      </c>
      <c r="F25" s="180" t="s">
        <v>387</v>
      </c>
      <c r="G25" s="622" t="s">
        <v>389</v>
      </c>
      <c r="H25" s="623"/>
    </row>
    <row r="26" spans="1:8" s="1" customFormat="1" ht="16.5" customHeight="1" thickBot="1">
      <c r="A26" s="636"/>
      <c r="B26" s="178" t="s">
        <v>806</v>
      </c>
      <c r="C26" s="182" t="s">
        <v>712</v>
      </c>
      <c r="D26" s="179">
        <v>0</v>
      </c>
      <c r="E26" s="179">
        <v>4000</v>
      </c>
      <c r="F26" s="180" t="s">
        <v>387</v>
      </c>
      <c r="G26" s="622" t="s">
        <v>389</v>
      </c>
      <c r="H26" s="623"/>
    </row>
    <row r="27" spans="1:8" s="1" customFormat="1" ht="16.5" customHeight="1" thickBot="1">
      <c r="A27" s="636"/>
      <c r="B27" s="178" t="s">
        <v>808</v>
      </c>
      <c r="C27" s="182" t="s">
        <v>399</v>
      </c>
      <c r="D27" s="179">
        <v>0</v>
      </c>
      <c r="E27" s="179">
        <v>4000</v>
      </c>
      <c r="F27" s="180" t="s">
        <v>387</v>
      </c>
      <c r="G27" s="622" t="s">
        <v>389</v>
      </c>
      <c r="H27" s="623"/>
    </row>
    <row r="28" spans="1:8" s="1" customFormat="1" ht="16.5" customHeight="1" thickBot="1">
      <c r="A28" s="636"/>
      <c r="B28" s="178" t="s">
        <v>802</v>
      </c>
      <c r="C28" s="182" t="s">
        <v>803</v>
      </c>
      <c r="D28" s="179">
        <v>0</v>
      </c>
      <c r="E28" s="179">
        <v>5000</v>
      </c>
      <c r="F28" s="180" t="s">
        <v>387</v>
      </c>
      <c r="G28" s="622" t="s">
        <v>389</v>
      </c>
      <c r="H28" s="623"/>
    </row>
    <row r="29" spans="1:8" s="1" customFormat="1" ht="16.5" customHeight="1" thickBot="1">
      <c r="A29" s="636"/>
      <c r="B29" s="178" t="s">
        <v>804</v>
      </c>
      <c r="C29" s="182" t="s">
        <v>716</v>
      </c>
      <c r="D29" s="179">
        <v>0</v>
      </c>
      <c r="E29" s="179">
        <v>5000</v>
      </c>
      <c r="F29" s="180" t="s">
        <v>387</v>
      </c>
      <c r="G29" s="622" t="s">
        <v>389</v>
      </c>
      <c r="H29" s="623"/>
    </row>
    <row r="30" spans="1:8" s="1" customFormat="1" ht="16.5" customHeight="1" thickBot="1">
      <c r="A30" s="636"/>
      <c r="B30" s="178" t="s">
        <v>805</v>
      </c>
      <c r="C30" s="182" t="s">
        <v>712</v>
      </c>
      <c r="D30" s="179">
        <v>0</v>
      </c>
      <c r="E30" s="179">
        <v>4000</v>
      </c>
      <c r="F30" s="180" t="s">
        <v>387</v>
      </c>
      <c r="G30" s="622" t="s">
        <v>389</v>
      </c>
      <c r="H30" s="623"/>
    </row>
    <row r="31" spans="1:8" s="1" customFormat="1" ht="16.5" customHeight="1" thickBot="1">
      <c r="A31" s="636"/>
      <c r="B31" s="178" t="s">
        <v>807</v>
      </c>
      <c r="C31" s="182" t="s">
        <v>398</v>
      </c>
      <c r="D31" s="179">
        <v>0</v>
      </c>
      <c r="E31" s="179">
        <v>4000</v>
      </c>
      <c r="F31" s="180" t="s">
        <v>387</v>
      </c>
      <c r="G31" s="622" t="s">
        <v>389</v>
      </c>
      <c r="H31" s="623"/>
    </row>
    <row r="32" spans="1:8" s="1" customFormat="1" ht="16.5" customHeight="1" thickBot="1">
      <c r="A32" s="636"/>
      <c r="B32" s="178" t="s">
        <v>395</v>
      </c>
      <c r="C32" s="182" t="s">
        <v>396</v>
      </c>
      <c r="D32" s="179">
        <v>0</v>
      </c>
      <c r="E32" s="179">
        <v>15000</v>
      </c>
      <c r="F32" s="180" t="s">
        <v>387</v>
      </c>
      <c r="G32" s="622" t="s">
        <v>389</v>
      </c>
      <c r="H32" s="623"/>
    </row>
    <row r="33" spans="1:8" s="1" customFormat="1" ht="16.5" customHeight="1" thickBot="1">
      <c r="A33" s="636"/>
      <c r="B33" s="178" t="s">
        <v>713</v>
      </c>
      <c r="C33" s="182" t="s">
        <v>714</v>
      </c>
      <c r="D33" s="179">
        <v>0</v>
      </c>
      <c r="E33" s="179">
        <v>10000</v>
      </c>
      <c r="F33" s="180" t="s">
        <v>387</v>
      </c>
      <c r="G33" s="622" t="s">
        <v>389</v>
      </c>
      <c r="H33" s="623"/>
    </row>
    <row r="34" spans="1:8" s="1" customFormat="1" ht="22.5" customHeight="1" thickBot="1">
      <c r="A34" s="625" t="s">
        <v>344</v>
      </c>
      <c r="B34" s="626"/>
      <c r="C34" s="627"/>
      <c r="D34" s="195">
        <f>SUM(D24:D33)</f>
        <v>0</v>
      </c>
      <c r="E34" s="195">
        <f>SUM(E24:E33)</f>
        <v>67000</v>
      </c>
      <c r="F34" s="184"/>
      <c r="G34" s="607"/>
      <c r="H34" s="607"/>
    </row>
    <row r="35" spans="1:8" s="25" customFormat="1" ht="25.5" customHeight="1" thickBot="1">
      <c r="A35" s="349" t="s">
        <v>121</v>
      </c>
      <c r="B35" s="198" t="s">
        <v>381</v>
      </c>
      <c r="C35" s="198" t="s">
        <v>382</v>
      </c>
      <c r="D35" s="199" t="s">
        <v>799</v>
      </c>
      <c r="E35" s="199" t="s">
        <v>383</v>
      </c>
      <c r="F35" s="200" t="s">
        <v>384</v>
      </c>
      <c r="G35" s="375" t="s">
        <v>385</v>
      </c>
      <c r="H35" s="375"/>
    </row>
    <row r="36" spans="1:10" s="25" customFormat="1" ht="25.5" customHeight="1" thickBot="1">
      <c r="A36" s="608" t="s">
        <v>400</v>
      </c>
      <c r="B36" s="609"/>
      <c r="C36" s="609"/>
      <c r="D36" s="609"/>
      <c r="E36" s="609"/>
      <c r="F36" s="609"/>
      <c r="G36" s="609"/>
      <c r="H36" s="610"/>
      <c r="J36" s="311"/>
    </row>
    <row r="37" spans="1:8" s="1" customFormat="1" ht="21" customHeight="1" thickBot="1">
      <c r="A37" s="637" t="s">
        <v>717</v>
      </c>
      <c r="B37" s="183" t="s">
        <v>812</v>
      </c>
      <c r="C37" s="181" t="s">
        <v>419</v>
      </c>
      <c r="D37" s="179">
        <v>700000</v>
      </c>
      <c r="E37" s="179">
        <v>700000</v>
      </c>
      <c r="F37" s="193" t="s">
        <v>420</v>
      </c>
      <c r="G37" s="622" t="s">
        <v>415</v>
      </c>
      <c r="H37" s="623"/>
    </row>
    <row r="38" spans="1:8" s="1" customFormat="1" ht="21" customHeight="1" thickBot="1">
      <c r="A38" s="638"/>
      <c r="B38" s="183" t="s">
        <v>809</v>
      </c>
      <c r="C38" s="197" t="s">
        <v>404</v>
      </c>
      <c r="D38" s="179">
        <v>0</v>
      </c>
      <c r="E38" s="179">
        <v>80000</v>
      </c>
      <c r="F38" s="193" t="s">
        <v>405</v>
      </c>
      <c r="G38" s="622" t="s">
        <v>389</v>
      </c>
      <c r="H38" s="623"/>
    </row>
    <row r="39" spans="1:8" s="1" customFormat="1" ht="21" customHeight="1" thickBot="1">
      <c r="A39" s="638"/>
      <c r="B39" s="183" t="s">
        <v>401</v>
      </c>
      <c r="C39" s="181" t="s">
        <v>402</v>
      </c>
      <c r="D39" s="179">
        <v>240000</v>
      </c>
      <c r="E39" s="179">
        <v>240000</v>
      </c>
      <c r="F39" s="193" t="s">
        <v>403</v>
      </c>
      <c r="G39" s="622" t="s">
        <v>389</v>
      </c>
      <c r="H39" s="623"/>
    </row>
    <row r="40" spans="1:8" s="1" customFormat="1" ht="21" customHeight="1" thickBot="1">
      <c r="A40" s="638"/>
      <c r="B40" s="183" t="s">
        <v>408</v>
      </c>
      <c r="C40" s="181" t="s">
        <v>402</v>
      </c>
      <c r="D40" s="179">
        <v>140000</v>
      </c>
      <c r="E40" s="179">
        <v>140000</v>
      </c>
      <c r="F40" s="193" t="s">
        <v>405</v>
      </c>
      <c r="G40" s="622" t="s">
        <v>389</v>
      </c>
      <c r="H40" s="623"/>
    </row>
    <row r="41" spans="1:8" s="1" customFormat="1" ht="25.5" customHeight="1" thickBot="1">
      <c r="A41" s="638"/>
      <c r="B41" s="183" t="s">
        <v>871</v>
      </c>
      <c r="C41" s="181" t="s">
        <v>402</v>
      </c>
      <c r="D41" s="179">
        <v>0</v>
      </c>
      <c r="E41" s="179">
        <v>15000</v>
      </c>
      <c r="F41" s="193" t="s">
        <v>405</v>
      </c>
      <c r="G41" s="622" t="s">
        <v>389</v>
      </c>
      <c r="H41" s="623"/>
    </row>
    <row r="42" spans="1:8" s="1" customFormat="1" ht="21" customHeight="1" thickBot="1">
      <c r="A42" s="638"/>
      <c r="B42" s="183" t="s">
        <v>809</v>
      </c>
      <c r="C42" s="197" t="s">
        <v>404</v>
      </c>
      <c r="D42" s="179">
        <v>80000</v>
      </c>
      <c r="E42" s="179">
        <v>80000</v>
      </c>
      <c r="F42" s="193" t="s">
        <v>405</v>
      </c>
      <c r="G42" s="622" t="s">
        <v>389</v>
      </c>
      <c r="H42" s="623"/>
    </row>
    <row r="43" spans="1:8" s="1" customFormat="1" ht="21" customHeight="1" thickBot="1">
      <c r="A43" s="638"/>
      <c r="B43" s="183" t="s">
        <v>810</v>
      </c>
      <c r="C43" s="181" t="s">
        <v>397</v>
      </c>
      <c r="D43" s="179">
        <v>0</v>
      </c>
      <c r="E43" s="179">
        <v>25000</v>
      </c>
      <c r="F43" s="193" t="s">
        <v>405</v>
      </c>
      <c r="G43" s="622" t="s">
        <v>389</v>
      </c>
      <c r="H43" s="623"/>
    </row>
    <row r="44" spans="1:8" s="1" customFormat="1" ht="21" customHeight="1">
      <c r="A44" s="638"/>
      <c r="B44" s="183" t="s">
        <v>811</v>
      </c>
      <c r="C44" s="197" t="s">
        <v>407</v>
      </c>
      <c r="D44" s="179">
        <v>0</v>
      </c>
      <c r="E44" s="179">
        <v>10000</v>
      </c>
      <c r="F44" s="193" t="s">
        <v>405</v>
      </c>
      <c r="G44" s="622" t="s">
        <v>389</v>
      </c>
      <c r="H44" s="623"/>
    </row>
    <row r="45" spans="1:8" s="1" customFormat="1" ht="21" customHeight="1" thickBot="1">
      <c r="A45" s="638"/>
      <c r="B45" s="312" t="s">
        <v>710</v>
      </c>
      <c r="C45" s="182" t="s">
        <v>715</v>
      </c>
      <c r="D45" s="179">
        <v>0</v>
      </c>
      <c r="E45" s="179">
        <v>45000</v>
      </c>
      <c r="F45" s="180" t="s">
        <v>387</v>
      </c>
      <c r="G45" s="628" t="s">
        <v>389</v>
      </c>
      <c r="H45" s="629"/>
    </row>
    <row r="46" spans="1:8" s="1" customFormat="1" ht="21" customHeight="1" thickBot="1">
      <c r="A46" s="638"/>
      <c r="B46" s="183" t="s">
        <v>406</v>
      </c>
      <c r="C46" s="197" t="s">
        <v>407</v>
      </c>
      <c r="D46" s="179">
        <v>0</v>
      </c>
      <c r="E46" s="179">
        <v>30000</v>
      </c>
      <c r="F46" s="193" t="s">
        <v>405</v>
      </c>
      <c r="G46" s="622" t="s">
        <v>389</v>
      </c>
      <c r="H46" s="623"/>
    </row>
    <row r="47" spans="1:8" s="1" customFormat="1" ht="21" customHeight="1" thickBot="1">
      <c r="A47" s="638"/>
      <c r="B47" s="183" t="s">
        <v>421</v>
      </c>
      <c r="C47" s="181" t="s">
        <v>422</v>
      </c>
      <c r="D47" s="179">
        <v>1200000</v>
      </c>
      <c r="E47" s="179">
        <v>1200000</v>
      </c>
      <c r="F47" s="193" t="s">
        <v>423</v>
      </c>
      <c r="G47" s="622" t="s">
        <v>415</v>
      </c>
      <c r="H47" s="623"/>
    </row>
    <row r="48" spans="1:8" s="1" customFormat="1" ht="21" customHeight="1" thickBot="1">
      <c r="A48" s="638"/>
      <c r="B48" s="183" t="s">
        <v>812</v>
      </c>
      <c r="C48" s="181" t="s">
        <v>419</v>
      </c>
      <c r="D48" s="179">
        <v>0</v>
      </c>
      <c r="E48" s="179">
        <v>2209.31</v>
      </c>
      <c r="F48" s="193" t="s">
        <v>420</v>
      </c>
      <c r="G48" s="622" t="s">
        <v>415</v>
      </c>
      <c r="H48" s="623"/>
    </row>
    <row r="49" spans="1:8" s="1" customFormat="1" ht="21" customHeight="1" thickBot="1">
      <c r="A49" s="638"/>
      <c r="B49" s="183" t="s">
        <v>409</v>
      </c>
      <c r="C49" s="181" t="s">
        <v>402</v>
      </c>
      <c r="D49" s="179">
        <v>200000</v>
      </c>
      <c r="E49" s="179">
        <v>200000</v>
      </c>
      <c r="F49" s="193" t="s">
        <v>405</v>
      </c>
      <c r="G49" s="622" t="s">
        <v>389</v>
      </c>
      <c r="H49" s="623"/>
    </row>
    <row r="50" spans="1:8" s="1" customFormat="1" ht="22.5" customHeight="1" thickBot="1">
      <c r="A50" s="625" t="s">
        <v>410</v>
      </c>
      <c r="B50" s="626"/>
      <c r="C50" s="627"/>
      <c r="D50" s="195">
        <f>SUM(D37:D49)</f>
        <v>2560000</v>
      </c>
      <c r="E50" s="195">
        <f>SUM(E37:E49)</f>
        <v>2767209.31</v>
      </c>
      <c r="F50" s="184"/>
      <c r="G50" s="607"/>
      <c r="H50" s="607"/>
    </row>
    <row r="51" spans="1:8" s="1" customFormat="1" ht="26.25" customHeight="1">
      <c r="A51" s="185"/>
      <c r="B51" s="186"/>
      <c r="C51" s="186"/>
      <c r="D51" s="187"/>
      <c r="E51" s="187"/>
      <c r="F51" s="186"/>
      <c r="G51" s="186"/>
      <c r="H51" s="186"/>
    </row>
    <row r="52" spans="1:8" s="1" customFormat="1" ht="15" customHeight="1">
      <c r="A52" s="185"/>
      <c r="B52" s="188" t="s">
        <v>711</v>
      </c>
      <c r="C52" s="186"/>
      <c r="D52" s="187"/>
      <c r="E52" s="188" t="s">
        <v>711</v>
      </c>
      <c r="F52" s="187"/>
      <c r="G52" s="186"/>
      <c r="H52" s="186"/>
    </row>
    <row r="53" spans="1:8" s="1" customFormat="1" ht="15" customHeight="1">
      <c r="A53" s="185"/>
      <c r="B53" s="188" t="s">
        <v>101</v>
      </c>
      <c r="C53" s="186"/>
      <c r="D53" s="187"/>
      <c r="E53" s="624" t="s">
        <v>120</v>
      </c>
      <c r="F53" s="624"/>
      <c r="G53" s="186"/>
      <c r="H53" s="186"/>
    </row>
    <row r="54" spans="1:8" s="1" customFormat="1" ht="15" customHeight="1">
      <c r="A54" s="136"/>
      <c r="B54" s="136"/>
      <c r="C54" s="136"/>
      <c r="D54" s="136"/>
      <c r="E54" s="136"/>
      <c r="F54" s="136"/>
      <c r="G54" s="136"/>
      <c r="H54" s="136"/>
    </row>
    <row r="55" spans="1:8" s="1" customFormat="1" ht="15" customHeight="1">
      <c r="A55" s="136"/>
      <c r="B55" s="136"/>
      <c r="C55" s="136"/>
      <c r="D55" s="136"/>
      <c r="E55" s="136"/>
      <c r="F55" s="136"/>
      <c r="G55" s="136"/>
      <c r="H55" s="136"/>
    </row>
    <row r="56" spans="1:8" s="1" customFormat="1" ht="15" customHeight="1">
      <c r="A56" s="136"/>
      <c r="B56" s="136"/>
      <c r="C56" s="136"/>
      <c r="D56" s="136"/>
      <c r="E56" s="136"/>
      <c r="F56" s="136"/>
      <c r="G56" s="136"/>
      <c r="H56" s="136"/>
    </row>
    <row r="57" spans="1:8" s="1" customFormat="1" ht="15" customHeight="1">
      <c r="A57" s="136"/>
      <c r="B57" s="136"/>
      <c r="C57" s="136"/>
      <c r="D57" s="136"/>
      <c r="E57" s="136"/>
      <c r="F57" s="136"/>
      <c r="G57" s="136"/>
      <c r="H57" s="136"/>
    </row>
    <row r="58" spans="1:8" s="1" customFormat="1" ht="15" customHeight="1">
      <c r="A58" s="136"/>
      <c r="B58" s="136"/>
      <c r="C58" s="136"/>
      <c r="D58" s="136"/>
      <c r="E58" s="136"/>
      <c r="F58" s="136"/>
      <c r="G58" s="136"/>
      <c r="H58" s="136"/>
    </row>
    <row r="59" spans="1:8" s="1" customFormat="1" ht="24" customHeight="1">
      <c r="A59" s="136"/>
      <c r="B59" s="145"/>
      <c r="C59" s="145"/>
      <c r="D59" s="176"/>
      <c r="E59" s="176"/>
      <c r="F59" s="145"/>
      <c r="G59" s="145"/>
      <c r="H59" s="145"/>
    </row>
  </sheetData>
  <sheetProtection/>
  <mergeCells count="54">
    <mergeCell ref="G32:H32"/>
    <mergeCell ref="G33:H33"/>
    <mergeCell ref="G26:H26"/>
    <mergeCell ref="G27:H27"/>
    <mergeCell ref="G28:H28"/>
    <mergeCell ref="G29:H29"/>
    <mergeCell ref="G30:H30"/>
    <mergeCell ref="G31:H31"/>
    <mergeCell ref="G16:H16"/>
    <mergeCell ref="G35:H35"/>
    <mergeCell ref="A24:A33"/>
    <mergeCell ref="G37:H37"/>
    <mergeCell ref="G38:H38"/>
    <mergeCell ref="A37:A49"/>
    <mergeCell ref="G49:H49"/>
    <mergeCell ref="G41:H41"/>
    <mergeCell ref="G24:H24"/>
    <mergeCell ref="G25:H25"/>
    <mergeCell ref="A50:C50"/>
    <mergeCell ref="G42:H42"/>
    <mergeCell ref="A36:H36"/>
    <mergeCell ref="G39:H39"/>
    <mergeCell ref="G21:H21"/>
    <mergeCell ref="A16:A21"/>
    <mergeCell ref="G47:H47"/>
    <mergeCell ref="G48:H48"/>
    <mergeCell ref="G46:H46"/>
    <mergeCell ref="G40:H40"/>
    <mergeCell ref="E53:F53"/>
    <mergeCell ref="G17:H17"/>
    <mergeCell ref="G18:H18"/>
    <mergeCell ref="G19:H19"/>
    <mergeCell ref="A34:C34"/>
    <mergeCell ref="A23:H23"/>
    <mergeCell ref="A22:C22"/>
    <mergeCell ref="G22:H22"/>
    <mergeCell ref="G43:H43"/>
    <mergeCell ref="G45:H45"/>
    <mergeCell ref="G15:H15"/>
    <mergeCell ref="G34:H34"/>
    <mergeCell ref="G50:H50"/>
    <mergeCell ref="A14:H14"/>
    <mergeCell ref="A7:B7"/>
    <mergeCell ref="A9:H10"/>
    <mergeCell ref="A11:H11"/>
    <mergeCell ref="G13:H13"/>
    <mergeCell ref="G20:H20"/>
    <mergeCell ref="G44:H44"/>
    <mergeCell ref="A1:B1"/>
    <mergeCell ref="A2:B2"/>
    <mergeCell ref="A3:B3"/>
    <mergeCell ref="A4:B4"/>
    <mergeCell ref="A5:B5"/>
    <mergeCell ref="A6:B6"/>
  </mergeCells>
  <printOptions/>
  <pageMargins left="0.16" right="0.16" top="0.22" bottom="0.16" header="0.22" footer="0.16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16"/>
  <sheetViews>
    <sheetView rightToLeft="1" zoomScalePageLayoutView="0" workbookViewId="0" topLeftCell="A1">
      <selection activeCell="K24" sqref="K24"/>
    </sheetView>
  </sheetViews>
  <sheetFormatPr defaultColWidth="11.421875" defaultRowHeight="15"/>
  <cols>
    <col min="1" max="1" width="14.28125" style="0" customWidth="1"/>
    <col min="2" max="2" width="16.8515625" style="0" customWidth="1"/>
    <col min="3" max="3" width="17.7109375" style="0" customWidth="1"/>
    <col min="4" max="4" width="16.8515625" style="0" customWidth="1"/>
    <col min="5" max="5" width="13.421875" style="0" customWidth="1"/>
    <col min="6" max="6" width="16.8515625" style="0" customWidth="1"/>
    <col min="7" max="7" width="17.00390625" style="0" customWidth="1"/>
    <col min="8" max="8" width="14.7109375" style="0" customWidth="1"/>
    <col min="9" max="9" width="16.140625" style="0" customWidth="1"/>
  </cols>
  <sheetData>
    <row r="1" spans="1:2" s="1" customFormat="1" ht="15">
      <c r="A1" s="639"/>
      <c r="B1" s="639"/>
    </row>
    <row r="2" spans="1:2" s="1" customFormat="1" ht="15">
      <c r="A2" s="639"/>
      <c r="B2" s="639"/>
    </row>
    <row r="3" spans="1:2" s="1" customFormat="1" ht="15">
      <c r="A3" s="639"/>
      <c r="B3" s="639"/>
    </row>
    <row r="4" spans="1:9" s="1" customFormat="1" ht="18" customHeight="1">
      <c r="A4" s="639"/>
      <c r="B4" s="639"/>
      <c r="H4" s="6"/>
      <c r="I4" s="6"/>
    </row>
    <row r="5" spans="1:9" s="1" customFormat="1" ht="18" customHeight="1">
      <c r="A5" s="639"/>
      <c r="B5" s="639"/>
      <c r="H5" s="6"/>
      <c r="I5" s="6"/>
    </row>
    <row r="6" spans="1:9" s="1" customFormat="1" ht="18" customHeight="1">
      <c r="A6" s="639"/>
      <c r="B6" s="639"/>
      <c r="H6" s="6"/>
      <c r="I6" s="6"/>
    </row>
    <row r="7" spans="1:9" s="1" customFormat="1" ht="18" customHeight="1">
      <c r="A7" s="639"/>
      <c r="B7" s="639"/>
      <c r="H7" s="6"/>
      <c r="I7" s="6"/>
    </row>
    <row r="8" spans="1:11" s="1" customFormat="1" ht="18" customHeight="1">
      <c r="A8" s="86"/>
      <c r="B8" s="86"/>
      <c r="H8" s="87"/>
      <c r="I8" s="87"/>
      <c r="K8" s="6"/>
    </row>
    <row r="9" spans="1:10" s="1" customFormat="1" ht="33.75" customHeight="1">
      <c r="A9" s="640" t="s">
        <v>870</v>
      </c>
      <c r="B9" s="641"/>
      <c r="C9" s="641"/>
      <c r="D9" s="641"/>
      <c r="E9" s="641"/>
      <c r="F9" s="641"/>
      <c r="G9" s="641"/>
      <c r="H9" s="641"/>
      <c r="I9" s="642"/>
      <c r="J9" s="6"/>
    </row>
    <row r="10" spans="1:10" s="17" customFormat="1" ht="21.75" customHeight="1">
      <c r="A10" s="646" t="s">
        <v>459</v>
      </c>
      <c r="B10" s="647"/>
      <c r="C10" s="647"/>
      <c r="D10" s="647"/>
      <c r="E10" s="647"/>
      <c r="F10" s="647"/>
      <c r="G10" s="647"/>
      <c r="H10" s="647"/>
      <c r="I10" s="648"/>
      <c r="J10" s="129"/>
    </row>
    <row r="11" spans="1:10" s="1" customFormat="1" ht="45">
      <c r="A11" s="88" t="s">
        <v>336</v>
      </c>
      <c r="B11" s="89" t="s">
        <v>337</v>
      </c>
      <c r="C11" s="90" t="s">
        <v>338</v>
      </c>
      <c r="D11" s="91" t="s">
        <v>339</v>
      </c>
      <c r="E11" s="92" t="s">
        <v>228</v>
      </c>
      <c r="F11" s="92" t="s">
        <v>111</v>
      </c>
      <c r="G11" s="92" t="s">
        <v>340</v>
      </c>
      <c r="H11" s="90" t="s">
        <v>341</v>
      </c>
      <c r="I11" s="90" t="s">
        <v>342</v>
      </c>
      <c r="J11" s="93"/>
    </row>
    <row r="12" spans="1:9" s="1" customFormat="1" ht="43.5" customHeight="1">
      <c r="A12" s="26"/>
      <c r="B12" s="643" t="s">
        <v>343</v>
      </c>
      <c r="C12" s="644"/>
      <c r="D12" s="644"/>
      <c r="E12" s="644"/>
      <c r="F12" s="644"/>
      <c r="G12" s="644"/>
      <c r="H12" s="644"/>
      <c r="I12" s="645"/>
    </row>
    <row r="13" spans="1:9" s="1" customFormat="1" ht="42" customHeight="1">
      <c r="A13" s="94" t="s">
        <v>344</v>
      </c>
      <c r="B13" s="22"/>
      <c r="C13" s="22"/>
      <c r="D13" s="22"/>
      <c r="E13" s="22"/>
      <c r="F13" s="22"/>
      <c r="G13" s="22"/>
      <c r="H13" s="22"/>
      <c r="I13" s="22"/>
    </row>
    <row r="14" s="1" customFormat="1" ht="15"/>
    <row r="15" spans="2:9" s="1" customFormat="1" ht="15">
      <c r="B15" s="585" t="s">
        <v>731</v>
      </c>
      <c r="C15" s="585"/>
      <c r="F15" s="297" t="s">
        <v>731</v>
      </c>
      <c r="G15" s="246"/>
      <c r="I15" s="246"/>
    </row>
    <row r="16" spans="2:9" s="1" customFormat="1" ht="15">
      <c r="B16" s="585" t="s">
        <v>101</v>
      </c>
      <c r="C16" s="585"/>
      <c r="F16" s="585" t="s">
        <v>120</v>
      </c>
      <c r="G16" s="585"/>
      <c r="H16" s="585"/>
      <c r="I16" s="585"/>
    </row>
  </sheetData>
  <sheetProtection/>
  <mergeCells count="13">
    <mergeCell ref="A1:B1"/>
    <mergeCell ref="A2:B2"/>
    <mergeCell ref="A3:B3"/>
    <mergeCell ref="A10:I10"/>
    <mergeCell ref="B15:C15"/>
    <mergeCell ref="B16:C16"/>
    <mergeCell ref="A4:B4"/>
    <mergeCell ref="A5:B5"/>
    <mergeCell ref="A6:B6"/>
    <mergeCell ref="A7:B7"/>
    <mergeCell ref="A9:I9"/>
    <mergeCell ref="B12:I12"/>
    <mergeCell ref="F16:I16"/>
  </mergeCells>
  <printOptions/>
  <pageMargins left="0.24" right="0.16" top="0.22" bottom="0.75" header="0.22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47"/>
  <sheetViews>
    <sheetView rightToLeft="1" zoomScale="120" zoomScaleNormal="120" zoomScalePageLayoutView="0" workbookViewId="0" topLeftCell="A16">
      <selection activeCell="K19" sqref="K19:K22"/>
    </sheetView>
  </sheetViews>
  <sheetFormatPr defaultColWidth="11.421875" defaultRowHeight="15"/>
  <cols>
    <col min="1" max="2" width="11.421875" style="136" customWidth="1"/>
    <col min="3" max="3" width="18.28125" style="136" customWidth="1"/>
    <col min="4" max="4" width="13.57421875" style="136" customWidth="1"/>
    <col min="5" max="5" width="7.57421875" style="136" customWidth="1"/>
    <col min="6" max="6" width="11.421875" style="136" customWidth="1"/>
    <col min="7" max="7" width="8.140625" style="136" customWidth="1"/>
    <col min="8" max="8" width="17.28125" style="136" customWidth="1"/>
    <col min="13" max="13" width="16.421875" style="0" bestFit="1" customWidth="1"/>
  </cols>
  <sheetData>
    <row r="1" spans="1:8" s="1" customFormat="1" ht="12.75" customHeight="1">
      <c r="A1" s="604"/>
      <c r="B1" s="604"/>
      <c r="C1" s="136"/>
      <c r="D1" s="136"/>
      <c r="E1" s="136"/>
      <c r="F1" s="136"/>
      <c r="G1" s="136"/>
      <c r="H1" s="136"/>
    </row>
    <row r="2" spans="1:8" s="1" customFormat="1" ht="12.75" customHeight="1">
      <c r="A2" s="604"/>
      <c r="B2" s="604"/>
      <c r="C2" s="136"/>
      <c r="D2" s="136"/>
      <c r="E2" s="136"/>
      <c r="F2" s="136"/>
      <c r="G2" s="136"/>
      <c r="H2" s="136"/>
    </row>
    <row r="3" spans="1:8" s="1" customFormat="1" ht="12.75" customHeight="1">
      <c r="A3" s="604"/>
      <c r="B3" s="604"/>
      <c r="C3" s="136"/>
      <c r="D3" s="136"/>
      <c r="E3" s="136"/>
      <c r="F3" s="136"/>
      <c r="G3" s="136"/>
      <c r="H3" s="136"/>
    </row>
    <row r="4" spans="1:8" s="1" customFormat="1" ht="12.75" customHeight="1">
      <c r="A4" s="604"/>
      <c r="B4" s="604"/>
      <c r="C4" s="136"/>
      <c r="D4" s="136"/>
      <c r="E4" s="136"/>
      <c r="F4" s="136"/>
      <c r="G4" s="136"/>
      <c r="H4" s="136"/>
    </row>
    <row r="5" spans="1:8" s="1" customFormat="1" ht="12.75" customHeight="1">
      <c r="A5" s="604"/>
      <c r="B5" s="604"/>
      <c r="C5" s="136"/>
      <c r="D5" s="136"/>
      <c r="E5" s="136"/>
      <c r="F5" s="136"/>
      <c r="G5" s="136"/>
      <c r="H5" s="136"/>
    </row>
    <row r="6" spans="1:8" s="1" customFormat="1" ht="12.75" customHeight="1">
      <c r="A6" s="604"/>
      <c r="B6" s="604"/>
      <c r="C6" s="136"/>
      <c r="D6" s="260"/>
      <c r="E6" s="260"/>
      <c r="F6" s="260"/>
      <c r="G6" s="260"/>
      <c r="H6" s="260"/>
    </row>
    <row r="7" spans="1:8" s="1" customFormat="1" ht="12.75" customHeight="1">
      <c r="A7" s="604"/>
      <c r="B7" s="604"/>
      <c r="C7" s="136"/>
      <c r="D7" s="260"/>
      <c r="E7" s="260"/>
      <c r="F7" s="260"/>
      <c r="G7" s="260"/>
      <c r="H7" s="260"/>
    </row>
    <row r="8" spans="1:8" s="1" customFormat="1" ht="12.75" customHeight="1">
      <c r="A8" s="604"/>
      <c r="B8" s="604"/>
      <c r="C8" s="136"/>
      <c r="D8" s="260"/>
      <c r="E8" s="260"/>
      <c r="F8" s="260"/>
      <c r="G8" s="260"/>
      <c r="H8" s="260"/>
    </row>
    <row r="9" spans="1:8" s="1" customFormat="1" ht="27" customHeight="1" thickBot="1">
      <c r="A9" s="259"/>
      <c r="B9" s="259"/>
      <c r="C9" s="136"/>
      <c r="D9" s="260"/>
      <c r="E9" s="260"/>
      <c r="F9" s="260"/>
      <c r="G9" s="260"/>
      <c r="H9" s="260"/>
    </row>
    <row r="10" spans="1:11" s="1" customFormat="1" ht="25.5" customHeight="1">
      <c r="A10" s="649" t="s">
        <v>875</v>
      </c>
      <c r="B10" s="650"/>
      <c r="C10" s="650"/>
      <c r="D10" s="650"/>
      <c r="E10" s="650"/>
      <c r="F10" s="650"/>
      <c r="G10" s="650"/>
      <c r="H10" s="651"/>
      <c r="I10" s="125"/>
      <c r="J10" s="125"/>
      <c r="K10" s="125"/>
    </row>
    <row r="11" spans="1:11" s="1" customFormat="1" ht="5.25" customHeight="1">
      <c r="A11" s="652"/>
      <c r="B11" s="653"/>
      <c r="C11" s="653"/>
      <c r="D11" s="653"/>
      <c r="E11" s="653"/>
      <c r="F11" s="653"/>
      <c r="G11" s="653"/>
      <c r="H11" s="654"/>
      <c r="I11" s="125"/>
      <c r="J11" s="125"/>
      <c r="K11" s="125"/>
    </row>
    <row r="12" spans="1:11" s="1" customFormat="1" ht="15.75" thickBot="1">
      <c r="A12" s="655" t="s">
        <v>225</v>
      </c>
      <c r="B12" s="656"/>
      <c r="C12" s="656"/>
      <c r="D12" s="656"/>
      <c r="E12" s="656"/>
      <c r="F12" s="656"/>
      <c r="G12" s="656"/>
      <c r="H12" s="657"/>
      <c r="I12" s="126"/>
      <c r="J12" s="126"/>
      <c r="K12" s="126"/>
    </row>
    <row r="13" spans="1:8" s="1" customFormat="1" ht="15.75" thickBot="1">
      <c r="A13" s="261"/>
      <c r="B13" s="261"/>
      <c r="C13" s="261"/>
      <c r="D13" s="261"/>
      <c r="E13" s="261"/>
      <c r="F13" s="261"/>
      <c r="G13" s="261"/>
      <c r="H13" s="261"/>
    </row>
    <row r="14" spans="1:8" s="1" customFormat="1" ht="15.75" thickBot="1">
      <c r="A14" s="658" t="s">
        <v>429</v>
      </c>
      <c r="B14" s="659"/>
      <c r="C14" s="660"/>
      <c r="D14" s="667" t="s">
        <v>430</v>
      </c>
      <c r="E14" s="668"/>
      <c r="F14" s="668"/>
      <c r="G14" s="668"/>
      <c r="H14" s="669"/>
    </row>
    <row r="15" spans="1:8" s="1" customFormat="1" ht="15.75" thickBot="1">
      <c r="A15" s="661"/>
      <c r="B15" s="662"/>
      <c r="C15" s="663"/>
      <c r="D15" s="670" t="s">
        <v>431</v>
      </c>
      <c r="E15" s="671"/>
      <c r="F15" s="670" t="s">
        <v>338</v>
      </c>
      <c r="G15" s="671"/>
      <c r="H15" s="262" t="s">
        <v>339</v>
      </c>
    </row>
    <row r="16" spans="1:8" s="1" customFormat="1" ht="16.5" thickBot="1">
      <c r="A16" s="664"/>
      <c r="B16" s="665"/>
      <c r="C16" s="666"/>
      <c r="D16" s="672">
        <v>1</v>
      </c>
      <c r="E16" s="673"/>
      <c r="F16" s="672">
        <v>2</v>
      </c>
      <c r="G16" s="673"/>
      <c r="H16" s="263">
        <v>3</v>
      </c>
    </row>
    <row r="17" spans="1:8" s="1" customFormat="1" ht="16.5" thickBot="1">
      <c r="A17" s="674" t="s">
        <v>432</v>
      </c>
      <c r="B17" s="675"/>
      <c r="C17" s="675"/>
      <c r="D17" s="675"/>
      <c r="E17" s="675"/>
      <c r="F17" s="675"/>
      <c r="G17" s="675"/>
      <c r="H17" s="676"/>
    </row>
    <row r="18" spans="1:13" s="1" customFormat="1" ht="15.75" thickBot="1">
      <c r="A18" s="677" t="s">
        <v>230</v>
      </c>
      <c r="B18" s="678"/>
      <c r="C18" s="678"/>
      <c r="D18" s="678"/>
      <c r="E18" s="678"/>
      <c r="F18" s="678"/>
      <c r="G18" s="678"/>
      <c r="H18" s="679"/>
      <c r="M18" s="247"/>
    </row>
    <row r="19" spans="1:8" s="1" customFormat="1" ht="15.75" thickBot="1">
      <c r="A19" s="680" t="s">
        <v>433</v>
      </c>
      <c r="B19" s="681"/>
      <c r="C19" s="682"/>
      <c r="D19" s="683">
        <f>SUM(D20:E25)</f>
        <v>106802000</v>
      </c>
      <c r="E19" s="684"/>
      <c r="F19" s="683">
        <f>F25+F24+F23+F22+F21+F20</f>
        <v>262526891.23000002</v>
      </c>
      <c r="G19" s="684"/>
      <c r="H19" s="264">
        <f>H25+H24+H23+H22+H21+H20</f>
        <v>98502285.36</v>
      </c>
    </row>
    <row r="20" spans="1:13" s="1" customFormat="1" ht="15.75" thickBot="1">
      <c r="A20" s="685" t="s">
        <v>434</v>
      </c>
      <c r="B20" s="686"/>
      <c r="C20" s="687"/>
      <c r="D20" s="688">
        <v>15316400</v>
      </c>
      <c r="E20" s="689"/>
      <c r="F20" s="688">
        <v>28346973.2</v>
      </c>
      <c r="G20" s="689"/>
      <c r="H20" s="265">
        <v>15916570.41</v>
      </c>
      <c r="M20" s="248"/>
    </row>
    <row r="21" spans="1:13" s="1" customFormat="1" ht="15.75" thickBot="1">
      <c r="A21" s="685" t="s">
        <v>435</v>
      </c>
      <c r="B21" s="686"/>
      <c r="C21" s="687"/>
      <c r="D21" s="688">
        <v>74421000</v>
      </c>
      <c r="E21" s="689"/>
      <c r="F21" s="688">
        <v>215862344.61</v>
      </c>
      <c r="G21" s="689"/>
      <c r="H21" s="265">
        <v>68062577.53</v>
      </c>
      <c r="M21" s="1" t="s">
        <v>733</v>
      </c>
    </row>
    <row r="22" spans="1:8" s="1" customFormat="1" ht="15.75" thickBot="1">
      <c r="A22" s="685" t="s">
        <v>436</v>
      </c>
      <c r="B22" s="686"/>
      <c r="C22" s="687"/>
      <c r="D22" s="688">
        <v>1556000</v>
      </c>
      <c r="E22" s="689"/>
      <c r="F22" s="688">
        <v>2076891</v>
      </c>
      <c r="G22" s="689"/>
      <c r="H22" s="265">
        <v>2076891</v>
      </c>
    </row>
    <row r="23" spans="1:8" s="1" customFormat="1" ht="15.75" thickBot="1">
      <c r="A23" s="685" t="s">
        <v>437</v>
      </c>
      <c r="B23" s="686"/>
      <c r="C23" s="687"/>
      <c r="D23" s="688">
        <v>10506600</v>
      </c>
      <c r="E23" s="689"/>
      <c r="F23" s="688">
        <v>13056879.69</v>
      </c>
      <c r="G23" s="689"/>
      <c r="H23" s="265">
        <v>9733119.27</v>
      </c>
    </row>
    <row r="24" spans="1:8" s="1" customFormat="1" ht="15.75" thickBot="1">
      <c r="A24" s="685" t="s">
        <v>438</v>
      </c>
      <c r="B24" s="686"/>
      <c r="C24" s="687"/>
      <c r="D24" s="688">
        <v>0</v>
      </c>
      <c r="E24" s="689"/>
      <c r="F24" s="688">
        <v>0</v>
      </c>
      <c r="G24" s="689"/>
      <c r="H24" s="265">
        <v>0</v>
      </c>
    </row>
    <row r="25" spans="1:8" s="1" customFormat="1" ht="15.75" thickBot="1">
      <c r="A25" s="690" t="s">
        <v>439</v>
      </c>
      <c r="B25" s="691"/>
      <c r="C25" s="692"/>
      <c r="D25" s="688">
        <v>5002000</v>
      </c>
      <c r="E25" s="689"/>
      <c r="F25" s="688">
        <v>3183802.73</v>
      </c>
      <c r="G25" s="689"/>
      <c r="H25" s="266">
        <v>2713127.15</v>
      </c>
    </row>
    <row r="26" spans="1:8" s="1" customFormat="1" ht="15.75" thickBot="1">
      <c r="A26" s="693" t="s">
        <v>239</v>
      </c>
      <c r="B26" s="694"/>
      <c r="C26" s="694"/>
      <c r="D26" s="694"/>
      <c r="E26" s="694"/>
      <c r="F26" s="694"/>
      <c r="G26" s="694"/>
      <c r="H26" s="695"/>
    </row>
    <row r="27" spans="1:8" s="1" customFormat="1" ht="15.75" thickBot="1">
      <c r="A27" s="680" t="s">
        <v>433</v>
      </c>
      <c r="B27" s="681"/>
      <c r="C27" s="682"/>
      <c r="D27" s="683">
        <f>D28+D29+D30+D31+D32+D33+D34</f>
        <v>19319000</v>
      </c>
      <c r="E27" s="684"/>
      <c r="F27" s="696">
        <f>F34+F33+F32+F31+F30+F29+F28</f>
        <v>96683127.18</v>
      </c>
      <c r="G27" s="697"/>
      <c r="H27" s="267">
        <f>H34+H33+H32+H31+H30+H29+H28</f>
        <v>96683127.18</v>
      </c>
    </row>
    <row r="28" spans="1:8" s="1" customFormat="1" ht="15.75" thickBot="1">
      <c r="A28" s="698" t="s">
        <v>440</v>
      </c>
      <c r="B28" s="699"/>
      <c r="C28" s="700"/>
      <c r="D28" s="688">
        <v>0</v>
      </c>
      <c r="E28" s="689"/>
      <c r="F28" s="701">
        <v>0</v>
      </c>
      <c r="G28" s="702"/>
      <c r="H28" s="268">
        <f>F28</f>
        <v>0</v>
      </c>
    </row>
    <row r="29" spans="1:8" s="1" customFormat="1" ht="15.75" thickBot="1">
      <c r="A29" s="698" t="s">
        <v>435</v>
      </c>
      <c r="B29" s="699"/>
      <c r="C29" s="700"/>
      <c r="D29" s="688">
        <v>0</v>
      </c>
      <c r="E29" s="689"/>
      <c r="F29" s="701">
        <v>2210800</v>
      </c>
      <c r="G29" s="702"/>
      <c r="H29" s="268">
        <f aca="true" t="shared" si="0" ref="H29:H34">F29</f>
        <v>2210800</v>
      </c>
    </row>
    <row r="30" spans="1:8" s="1" customFormat="1" ht="15.75" thickBot="1">
      <c r="A30" s="269" t="s">
        <v>441</v>
      </c>
      <c r="B30" s="270"/>
      <c r="C30" s="271"/>
      <c r="D30" s="688">
        <v>0</v>
      </c>
      <c r="E30" s="689"/>
      <c r="F30" s="701">
        <v>0</v>
      </c>
      <c r="G30" s="702"/>
      <c r="H30" s="268">
        <f t="shared" si="0"/>
        <v>0</v>
      </c>
    </row>
    <row r="31" spans="1:8" s="1" customFormat="1" ht="15.75" thickBot="1">
      <c r="A31" s="698" t="s">
        <v>442</v>
      </c>
      <c r="B31" s="699"/>
      <c r="C31" s="700"/>
      <c r="D31" s="688">
        <v>0</v>
      </c>
      <c r="E31" s="689"/>
      <c r="F31" s="701">
        <v>6900000</v>
      </c>
      <c r="G31" s="702"/>
      <c r="H31" s="268">
        <f t="shared" si="0"/>
        <v>6900000</v>
      </c>
    </row>
    <row r="32" spans="1:8" s="1" customFormat="1" ht="15.75" thickBot="1">
      <c r="A32" s="698" t="s">
        <v>443</v>
      </c>
      <c r="B32" s="699"/>
      <c r="C32" s="700"/>
      <c r="D32" s="688">
        <v>19319000</v>
      </c>
      <c r="E32" s="689"/>
      <c r="F32" s="701">
        <v>87572327.18</v>
      </c>
      <c r="G32" s="702"/>
      <c r="H32" s="268">
        <f t="shared" si="0"/>
        <v>87572327.18</v>
      </c>
    </row>
    <row r="33" spans="1:8" s="1" customFormat="1" ht="15.75" thickBot="1">
      <c r="A33" s="698" t="s">
        <v>444</v>
      </c>
      <c r="B33" s="699"/>
      <c r="C33" s="700"/>
      <c r="D33" s="688">
        <v>0</v>
      </c>
      <c r="E33" s="689"/>
      <c r="F33" s="701">
        <v>0</v>
      </c>
      <c r="G33" s="702"/>
      <c r="H33" s="268">
        <f t="shared" si="0"/>
        <v>0</v>
      </c>
    </row>
    <row r="34" spans="1:8" s="1" customFormat="1" ht="15.75" thickBot="1">
      <c r="A34" s="698" t="s">
        <v>439</v>
      </c>
      <c r="B34" s="699"/>
      <c r="C34" s="700"/>
      <c r="D34" s="701">
        <v>0</v>
      </c>
      <c r="E34" s="702"/>
      <c r="F34" s="701">
        <v>0</v>
      </c>
      <c r="G34" s="702"/>
      <c r="H34" s="268">
        <f t="shared" si="0"/>
        <v>0</v>
      </c>
    </row>
    <row r="35" spans="1:8" s="1" customFormat="1" ht="15.75" thickBot="1">
      <c r="A35" s="703" t="s">
        <v>244</v>
      </c>
      <c r="B35" s="704"/>
      <c r="C35" s="705"/>
      <c r="D35" s="706">
        <f>D19+D27</f>
        <v>126121000</v>
      </c>
      <c r="E35" s="707"/>
      <c r="F35" s="706">
        <f>F19+F27</f>
        <v>359210018.41</v>
      </c>
      <c r="G35" s="707"/>
      <c r="H35" s="272">
        <f>H19+H27</f>
        <v>195185412.54000002</v>
      </c>
    </row>
    <row r="36" spans="1:8" s="1" customFormat="1" ht="15.75" thickBot="1">
      <c r="A36" s="708" t="s">
        <v>445</v>
      </c>
      <c r="B36" s="709"/>
      <c r="C36" s="709"/>
      <c r="D36" s="709"/>
      <c r="E36" s="709"/>
      <c r="F36" s="709"/>
      <c r="G36" s="709"/>
      <c r="H36" s="710"/>
    </row>
    <row r="37" spans="1:8" s="1" customFormat="1" ht="15.75" thickBot="1">
      <c r="A37" s="711" t="s">
        <v>246</v>
      </c>
      <c r="B37" s="712"/>
      <c r="C37" s="713"/>
      <c r="D37" s="714">
        <f>D38</f>
        <v>0</v>
      </c>
      <c r="E37" s="715"/>
      <c r="F37" s="714">
        <f>F38</f>
        <v>6125027.1</v>
      </c>
      <c r="G37" s="715"/>
      <c r="H37" s="273">
        <f>H38</f>
        <v>6125027.1</v>
      </c>
    </row>
    <row r="38" spans="1:8" s="1" customFormat="1" ht="15.75" thickBot="1">
      <c r="A38" s="698" t="s">
        <v>247</v>
      </c>
      <c r="B38" s="699"/>
      <c r="C38" s="700"/>
      <c r="D38" s="716">
        <v>0</v>
      </c>
      <c r="E38" s="717"/>
      <c r="F38" s="716">
        <v>6125027.1</v>
      </c>
      <c r="G38" s="717"/>
      <c r="H38" s="274">
        <f>F38</f>
        <v>6125027.1</v>
      </c>
    </row>
    <row r="39" spans="1:8" s="1" customFormat="1" ht="15.75" thickBot="1">
      <c r="A39" s="718" t="s">
        <v>248</v>
      </c>
      <c r="B39" s="719"/>
      <c r="C39" s="720"/>
      <c r="D39" s="721">
        <f>D41+D40</f>
        <v>14352000</v>
      </c>
      <c r="E39" s="722"/>
      <c r="F39" s="721">
        <f>F41+F40</f>
        <v>14472400</v>
      </c>
      <c r="G39" s="722"/>
      <c r="H39" s="275">
        <f>H41+H40</f>
        <v>14472400</v>
      </c>
    </row>
    <row r="40" spans="1:8" s="1" customFormat="1" ht="15.75" thickBot="1">
      <c r="A40" s="723" t="s">
        <v>249</v>
      </c>
      <c r="B40" s="724"/>
      <c r="C40" s="725"/>
      <c r="D40" s="726">
        <v>14300000</v>
      </c>
      <c r="E40" s="727"/>
      <c r="F40" s="726">
        <v>14420000</v>
      </c>
      <c r="G40" s="727"/>
      <c r="H40" s="276">
        <f>F40</f>
        <v>14420000</v>
      </c>
    </row>
    <row r="41" spans="1:8" s="1" customFormat="1" ht="15.75" thickBot="1">
      <c r="A41" s="698" t="s">
        <v>250</v>
      </c>
      <c r="B41" s="699"/>
      <c r="C41" s="700"/>
      <c r="D41" s="728">
        <v>52000</v>
      </c>
      <c r="E41" s="729"/>
      <c r="F41" s="728">
        <v>52400</v>
      </c>
      <c r="G41" s="729"/>
      <c r="H41" s="276">
        <f>F41</f>
        <v>52400</v>
      </c>
    </row>
    <row r="42" spans="1:8" s="1" customFormat="1" ht="15.75" thickBot="1">
      <c r="A42" s="703" t="s">
        <v>251</v>
      </c>
      <c r="B42" s="704"/>
      <c r="C42" s="705"/>
      <c r="D42" s="730">
        <f>D39+D37</f>
        <v>14352000</v>
      </c>
      <c r="E42" s="731"/>
      <c r="F42" s="730">
        <f>F39+F37</f>
        <v>20597427.1</v>
      </c>
      <c r="G42" s="731"/>
      <c r="H42" s="277">
        <f>H39+H37</f>
        <v>20597427.1</v>
      </c>
    </row>
    <row r="43" spans="1:8" s="1" customFormat="1" ht="15.75" thickBot="1">
      <c r="A43" s="703" t="s">
        <v>252</v>
      </c>
      <c r="B43" s="704"/>
      <c r="C43" s="705"/>
      <c r="D43" s="732">
        <v>0</v>
      </c>
      <c r="E43" s="733"/>
      <c r="F43" s="732">
        <v>0</v>
      </c>
      <c r="G43" s="733"/>
      <c r="H43" s="278">
        <v>0</v>
      </c>
    </row>
    <row r="44" spans="1:8" s="1" customFormat="1" ht="15.75" thickBot="1">
      <c r="A44" s="734" t="s">
        <v>92</v>
      </c>
      <c r="B44" s="735"/>
      <c r="C44" s="736"/>
      <c r="D44" s="737">
        <f>D35+D42+D43</f>
        <v>140473000</v>
      </c>
      <c r="E44" s="738"/>
      <c r="F44" s="737">
        <f>F43+F42+F35</f>
        <v>379807445.51000005</v>
      </c>
      <c r="G44" s="738"/>
      <c r="H44" s="279">
        <f>H43+H42+H35</f>
        <v>215782839.64000002</v>
      </c>
    </row>
    <row r="45" spans="1:8" s="1" customFormat="1" ht="15">
      <c r="A45" s="136"/>
      <c r="B45" s="136"/>
      <c r="C45" s="136"/>
      <c r="D45" s="136"/>
      <c r="E45" s="136"/>
      <c r="F45" s="136"/>
      <c r="G45" s="136"/>
      <c r="H45" s="136"/>
    </row>
    <row r="46" spans="1:11" s="1" customFormat="1" ht="15.75">
      <c r="A46" s="136"/>
      <c r="B46" s="739" t="s">
        <v>734</v>
      </c>
      <c r="C46" s="739"/>
      <c r="D46" s="739"/>
      <c r="E46" s="280"/>
      <c r="F46" s="739" t="s">
        <v>734</v>
      </c>
      <c r="G46" s="739"/>
      <c r="H46" s="739"/>
      <c r="I46" s="127"/>
      <c r="J46" s="127"/>
      <c r="K46" s="127"/>
    </row>
    <row r="47" spans="1:11" s="1" customFormat="1" ht="15.75">
      <c r="A47" s="136"/>
      <c r="B47" s="739" t="s">
        <v>101</v>
      </c>
      <c r="C47" s="739"/>
      <c r="D47" s="739"/>
      <c r="E47" s="280"/>
      <c r="F47" s="739" t="s">
        <v>120</v>
      </c>
      <c r="G47" s="739"/>
      <c r="H47" s="739"/>
      <c r="I47" s="127"/>
      <c r="J47" s="127"/>
      <c r="K47" s="127"/>
    </row>
  </sheetData>
  <sheetProtection/>
  <mergeCells count="95">
    <mergeCell ref="D31:E31"/>
    <mergeCell ref="D32:E32"/>
    <mergeCell ref="D33:E33"/>
    <mergeCell ref="D34:E34"/>
    <mergeCell ref="D37:E37"/>
    <mergeCell ref="D38:E38"/>
    <mergeCell ref="D35:E35"/>
    <mergeCell ref="B46:D46"/>
    <mergeCell ref="F46:H46"/>
    <mergeCell ref="B47:D47"/>
    <mergeCell ref="F47:H47"/>
    <mergeCell ref="D19:E19"/>
    <mergeCell ref="D20:E20"/>
    <mergeCell ref="D21:E21"/>
    <mergeCell ref="D22:E22"/>
    <mergeCell ref="D23:E23"/>
    <mergeCell ref="D24:E24"/>
    <mergeCell ref="A42:C42"/>
    <mergeCell ref="F42:G42"/>
    <mergeCell ref="A43:C43"/>
    <mergeCell ref="F43:G43"/>
    <mergeCell ref="A44:C44"/>
    <mergeCell ref="F44:G44"/>
    <mergeCell ref="D42:E42"/>
    <mergeCell ref="D43:E43"/>
    <mergeCell ref="D44:E44"/>
    <mergeCell ref="A39:C39"/>
    <mergeCell ref="F39:G39"/>
    <mergeCell ref="A40:C40"/>
    <mergeCell ref="F40:G40"/>
    <mergeCell ref="A41:C41"/>
    <mergeCell ref="F41:G41"/>
    <mergeCell ref="D39:E39"/>
    <mergeCell ref="D40:E40"/>
    <mergeCell ref="D41:E41"/>
    <mergeCell ref="A35:C35"/>
    <mergeCell ref="F35:G35"/>
    <mergeCell ref="A36:H36"/>
    <mergeCell ref="A37:C37"/>
    <mergeCell ref="F37:G37"/>
    <mergeCell ref="A38:C38"/>
    <mergeCell ref="F38:G38"/>
    <mergeCell ref="A32:C32"/>
    <mergeCell ref="F32:G32"/>
    <mergeCell ref="A33:C33"/>
    <mergeCell ref="F33:G33"/>
    <mergeCell ref="A34:C34"/>
    <mergeCell ref="F34:G34"/>
    <mergeCell ref="A28:C28"/>
    <mergeCell ref="F28:G28"/>
    <mergeCell ref="A29:C29"/>
    <mergeCell ref="F29:G29"/>
    <mergeCell ref="F30:G30"/>
    <mergeCell ref="A31:C31"/>
    <mergeCell ref="F31:G31"/>
    <mergeCell ref="D28:E28"/>
    <mergeCell ref="D29:E29"/>
    <mergeCell ref="D30:E30"/>
    <mergeCell ref="A24:C24"/>
    <mergeCell ref="F24:G24"/>
    <mergeCell ref="A25:C25"/>
    <mergeCell ref="F25:G25"/>
    <mergeCell ref="A26:H26"/>
    <mergeCell ref="A27:C27"/>
    <mergeCell ref="F27:G27"/>
    <mergeCell ref="D25:E25"/>
    <mergeCell ref="D27:E27"/>
    <mergeCell ref="A21:C21"/>
    <mergeCell ref="F21:G21"/>
    <mergeCell ref="A22:C22"/>
    <mergeCell ref="F22:G22"/>
    <mergeCell ref="A23:C23"/>
    <mergeCell ref="F23:G23"/>
    <mergeCell ref="A17:H17"/>
    <mergeCell ref="A18:H18"/>
    <mergeCell ref="A19:C19"/>
    <mergeCell ref="F19:G19"/>
    <mergeCell ref="A20:C20"/>
    <mergeCell ref="F20:G20"/>
    <mergeCell ref="A14:C16"/>
    <mergeCell ref="D14:H14"/>
    <mergeCell ref="D15:E15"/>
    <mergeCell ref="F15:G15"/>
    <mergeCell ref="D16:E16"/>
    <mergeCell ref="F16:G16"/>
    <mergeCell ref="A10:H11"/>
    <mergeCell ref="A12:H12"/>
    <mergeCell ref="A1:B1"/>
    <mergeCell ref="A2:B2"/>
    <mergeCell ref="A3:B3"/>
    <mergeCell ref="A4:B4"/>
    <mergeCell ref="A5:B5"/>
    <mergeCell ref="A6:B6"/>
    <mergeCell ref="A7:B7"/>
    <mergeCell ref="A8:B8"/>
  </mergeCells>
  <printOptions/>
  <pageMargins left="0.21" right="0.21" top="0.16" bottom="0.75" header="0.16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9"/>
  <sheetViews>
    <sheetView rightToLeft="1" zoomScalePageLayoutView="0" workbookViewId="0" topLeftCell="A10">
      <selection activeCell="F25" sqref="F25:G29"/>
    </sheetView>
  </sheetViews>
  <sheetFormatPr defaultColWidth="11.421875" defaultRowHeight="15"/>
  <cols>
    <col min="1" max="1" width="11.421875" style="25" customWidth="1"/>
    <col min="2" max="2" width="7.421875" style="25" customWidth="1"/>
    <col min="3" max="3" width="2.7109375" style="25" customWidth="1"/>
    <col min="4" max="9" width="13.8515625" style="25" customWidth="1"/>
    <col min="10" max="10" width="13.140625" style="25" customWidth="1"/>
    <col min="11" max="11" width="12.421875" style="25" customWidth="1"/>
    <col min="12" max="12" width="13.421875" style="25" customWidth="1"/>
    <col min="13" max="13" width="11.421875" style="25" customWidth="1"/>
  </cols>
  <sheetData>
    <row r="1" spans="1:13" s="1" customFormat="1" ht="15">
      <c r="A1" s="551"/>
      <c r="B1" s="55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5">
      <c r="A2" s="551"/>
      <c r="B2" s="55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15">
      <c r="A3" s="551"/>
      <c r="B3" s="551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15">
      <c r="A4" s="551"/>
      <c r="B4" s="551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1" customFormat="1" ht="15">
      <c r="A5" s="551"/>
      <c r="B5" s="55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1" customFormat="1" ht="15">
      <c r="A6" s="551"/>
      <c r="B6" s="551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s="1" customFormat="1" ht="15">
      <c r="A7" s="551"/>
      <c r="B7" s="551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s="1" customFormat="1" ht="15.75" thickBot="1">
      <c r="A8" s="551"/>
      <c r="B8" s="55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s="1" customFormat="1" ht="15" customHeight="1">
      <c r="A9" s="25"/>
      <c r="B9" s="740" t="s">
        <v>877</v>
      </c>
      <c r="C9" s="741"/>
      <c r="D9" s="741"/>
      <c r="E9" s="741"/>
      <c r="F9" s="741"/>
      <c r="G9" s="741"/>
      <c r="H9" s="741"/>
      <c r="I9" s="741"/>
      <c r="J9" s="741"/>
      <c r="K9" s="742"/>
      <c r="L9" s="25"/>
      <c r="M9" s="25"/>
    </row>
    <row r="10" spans="1:13" s="1" customFormat="1" ht="15" customHeight="1">
      <c r="A10" s="25"/>
      <c r="B10" s="743"/>
      <c r="C10" s="744"/>
      <c r="D10" s="744"/>
      <c r="E10" s="744"/>
      <c r="F10" s="744"/>
      <c r="G10" s="744"/>
      <c r="H10" s="744"/>
      <c r="I10" s="744"/>
      <c r="J10" s="744"/>
      <c r="K10" s="745"/>
      <c r="L10" s="25"/>
      <c r="M10" s="25"/>
    </row>
    <row r="11" spans="1:13" s="1" customFormat="1" ht="15.75" customHeight="1" thickBot="1">
      <c r="A11" s="25"/>
      <c r="B11" s="746" t="s">
        <v>225</v>
      </c>
      <c r="C11" s="747"/>
      <c r="D11" s="747"/>
      <c r="E11" s="747"/>
      <c r="F11" s="747"/>
      <c r="G11" s="747"/>
      <c r="H11" s="747"/>
      <c r="I11" s="747"/>
      <c r="J11" s="747"/>
      <c r="K11" s="748"/>
      <c r="L11" s="25"/>
      <c r="M11" s="25"/>
    </row>
    <row r="12" spans="1:13" s="1" customFormat="1" ht="15.75" thickBot="1">
      <c r="A12" s="25"/>
      <c r="B12" s="9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1" customFormat="1" ht="21.75" thickBot="1">
      <c r="A13" s="752" t="s">
        <v>446</v>
      </c>
      <c r="B13" s="753"/>
      <c r="C13" s="754"/>
      <c r="D13" s="767" t="s">
        <v>447</v>
      </c>
      <c r="E13" s="767"/>
      <c r="F13" s="767"/>
      <c r="G13" s="768" t="s">
        <v>448</v>
      </c>
      <c r="H13" s="769"/>
      <c r="I13" s="769"/>
      <c r="J13" s="769"/>
      <c r="K13" s="769"/>
      <c r="L13" s="770"/>
      <c r="M13" s="25"/>
    </row>
    <row r="14" spans="1:13" s="1" customFormat="1" ht="45.75" thickBot="1">
      <c r="A14" s="755"/>
      <c r="B14" s="756"/>
      <c r="C14" s="757"/>
      <c r="D14" s="124" t="s">
        <v>431</v>
      </c>
      <c r="E14" s="124" t="s">
        <v>338</v>
      </c>
      <c r="F14" s="128" t="s">
        <v>339</v>
      </c>
      <c r="G14" s="124" t="s">
        <v>449</v>
      </c>
      <c r="H14" s="128" t="s">
        <v>111</v>
      </c>
      <c r="I14" s="124" t="s">
        <v>112</v>
      </c>
      <c r="J14" s="128" t="s">
        <v>748</v>
      </c>
      <c r="K14" s="128" t="s">
        <v>450</v>
      </c>
      <c r="L14" s="771" t="s">
        <v>749</v>
      </c>
      <c r="M14" s="25"/>
    </row>
    <row r="15" spans="1:13" s="1" customFormat="1" ht="19.5" thickBot="1">
      <c r="A15" s="758"/>
      <c r="B15" s="759"/>
      <c r="C15" s="760"/>
      <c r="D15" s="281">
        <v>1</v>
      </c>
      <c r="E15" s="281">
        <v>2</v>
      </c>
      <c r="F15" s="282">
        <v>3</v>
      </c>
      <c r="G15" s="282">
        <v>4</v>
      </c>
      <c r="H15" s="282">
        <v>5</v>
      </c>
      <c r="I15" s="282">
        <v>6</v>
      </c>
      <c r="J15" s="282">
        <v>7</v>
      </c>
      <c r="K15" s="282">
        <v>8</v>
      </c>
      <c r="L15" s="772"/>
      <c r="M15" s="25"/>
    </row>
    <row r="16" spans="1:13" s="1" customFormat="1" ht="27.75" customHeight="1" thickBot="1">
      <c r="A16" s="749" t="s">
        <v>451</v>
      </c>
      <c r="B16" s="750"/>
      <c r="C16" s="751"/>
      <c r="D16" s="283">
        <f>SUM('حصر النتيجة العامة (المداخيل)'!D35:E35)</f>
        <v>126121000</v>
      </c>
      <c r="E16" s="283">
        <f>SUM('حصر النتيجة العامة (المداخيل)'!F35:G35)</f>
        <v>359210018.41</v>
      </c>
      <c r="F16" s="283">
        <f>SUM('حصر النتيجة العامة (المداخيل)'!H35)</f>
        <v>195185412.54000002</v>
      </c>
      <c r="G16" s="284">
        <f>SUM('حصر النتيجة العامة  (المصاريف)'!D30:E30)</f>
        <v>205023825.07999998</v>
      </c>
      <c r="H16" s="284">
        <f>SUM('حصر النتيجة العامة  (المصاريف)'!F30:G30)</f>
        <v>194453602.41</v>
      </c>
      <c r="I16" s="284">
        <f>SUM('حصر النتيجة العامة  (المصاريف)'!H30:I30)</f>
        <v>132689213.71000001</v>
      </c>
      <c r="J16" s="284">
        <f>SUM('حصر النتيجة العامة  (المصاريف)'!J30:K30)</f>
        <v>61140687.95</v>
      </c>
      <c r="K16" s="284">
        <f>SUM('حصر النتيجة العامة  (المصاريف)'!L24:M24)</f>
        <v>0</v>
      </c>
      <c r="L16" s="284">
        <f>SUM('حصر النتيجة العامة  (المصاريف)'!N30:O30)</f>
        <v>61140687.95</v>
      </c>
      <c r="M16" s="25"/>
    </row>
    <row r="17" spans="1:13" s="1" customFormat="1" ht="27.75" customHeight="1" thickBot="1">
      <c r="A17" s="749" t="s">
        <v>452</v>
      </c>
      <c r="B17" s="750"/>
      <c r="C17" s="751"/>
      <c r="D17" s="283">
        <f>SUM('حصر النتيجة العامة (المداخيل)'!D42:E42)</f>
        <v>14352000</v>
      </c>
      <c r="E17" s="283">
        <f>SUM('حصر النتيجة العامة (المداخيل)'!E42:F42)</f>
        <v>20597427.1</v>
      </c>
      <c r="F17" s="283">
        <f>SUM('حصر النتيجة العامة (المداخيل)'!F42:G42)</f>
        <v>20597427.1</v>
      </c>
      <c r="G17" s="284">
        <f>SUM('حصر النتيجة العامة  (المصاريف)'!D37:E37)</f>
        <v>20597427.1</v>
      </c>
      <c r="H17" s="284">
        <f>SUM('حصر النتيجة العامة  (المصاريف)'!F37:G37)</f>
        <v>16312203.870000001</v>
      </c>
      <c r="I17" s="284">
        <f>SUM('حصر النتيجة العامة  (المصاريف)'!H37:I37)</f>
        <v>15412412.25</v>
      </c>
      <c r="J17" s="284">
        <f>SUM('حصر النتيجة العامة  (المصاريف)'!J37:K37)</f>
        <v>5185014.85</v>
      </c>
      <c r="K17" s="284">
        <v>0</v>
      </c>
      <c r="L17" s="284">
        <f>SUM('حصر النتيجة العامة  (المصاريف)'!N37:O37)</f>
        <v>5185014.85</v>
      </c>
      <c r="M17" s="25"/>
    </row>
    <row r="18" spans="1:13" s="1" customFormat="1" ht="27.75" customHeight="1" thickBot="1">
      <c r="A18" s="749" t="s">
        <v>453</v>
      </c>
      <c r="B18" s="750"/>
      <c r="C18" s="751"/>
      <c r="D18" s="283">
        <f>SUM('حصر النتيجة العامة (المداخيل)'!D43:E43)</f>
        <v>0</v>
      </c>
      <c r="E18" s="283">
        <f>SUM('حصر النتيجة العامة (المداخيل)'!E43:F43)</f>
        <v>0</v>
      </c>
      <c r="F18" s="283">
        <f>SUM('حصر النتيجة العامة (المداخيل)'!F43:G43)</f>
        <v>0</v>
      </c>
      <c r="G18" s="284">
        <f>SUM('حصر النتيجة العامة  (المصاريف)'!D38:E38)</f>
        <v>0</v>
      </c>
      <c r="H18" s="284">
        <f>SUM('حصر النتيجة العامة  (المصاريف)'!F38:G38)</f>
        <v>0</v>
      </c>
      <c r="I18" s="284">
        <f>SUM('حصر النتيجة العامة  (المصاريف)'!H38:I38)</f>
        <v>0</v>
      </c>
      <c r="J18" s="284">
        <f>SUM('حصر النتيجة العامة  (المصاريف)'!J38:K38)</f>
        <v>0</v>
      </c>
      <c r="K18" s="284">
        <f>SUM('حصر النتيجة العامة  (المصاريف)'!L38:M38)</f>
        <v>0</v>
      </c>
      <c r="L18" s="284">
        <f>SUM('حصر النتيجة العامة  (المصاريف)'!N38:O38)</f>
        <v>0</v>
      </c>
      <c r="M18" s="25"/>
    </row>
    <row r="19" spans="1:13" s="1" customFormat="1" ht="27.75" customHeight="1" thickBot="1">
      <c r="A19" s="749" t="s">
        <v>454</v>
      </c>
      <c r="B19" s="750"/>
      <c r="C19" s="751"/>
      <c r="D19" s="283">
        <f>SUM(D16:D18)</f>
        <v>140473000</v>
      </c>
      <c r="E19" s="283">
        <f aca="true" t="shared" si="0" ref="E19:K19">SUM(E16:E18)</f>
        <v>379807445.51000005</v>
      </c>
      <c r="F19" s="283">
        <f>SUM(F16:F18)</f>
        <v>215782839.64000002</v>
      </c>
      <c r="G19" s="283">
        <f t="shared" si="0"/>
        <v>225621252.17999998</v>
      </c>
      <c r="H19" s="283">
        <f t="shared" si="0"/>
        <v>210765806.28</v>
      </c>
      <c r="I19" s="283">
        <f t="shared" si="0"/>
        <v>148101625.96</v>
      </c>
      <c r="J19" s="283">
        <f t="shared" si="0"/>
        <v>66325702.800000004</v>
      </c>
      <c r="K19" s="284">
        <f t="shared" si="0"/>
        <v>0</v>
      </c>
      <c r="L19" s="284">
        <f>SUM(L16:L18)</f>
        <v>66325702.800000004</v>
      </c>
      <c r="M19" s="25"/>
    </row>
    <row r="20" spans="1:13" s="1" customFormat="1" ht="21.75" thickBot="1">
      <c r="A20" s="761" t="s">
        <v>455</v>
      </c>
      <c r="B20" s="762"/>
      <c r="C20" s="763"/>
      <c r="D20" s="764">
        <f>F19-I19</f>
        <v>67681213.68</v>
      </c>
      <c r="E20" s="765"/>
      <c r="F20" s="765"/>
      <c r="G20" s="765"/>
      <c r="H20" s="765"/>
      <c r="I20" s="765"/>
      <c r="J20" s="765"/>
      <c r="K20" s="765"/>
      <c r="L20" s="766"/>
      <c r="M20" s="25"/>
    </row>
    <row r="21" spans="1:13" s="1" customFormat="1" ht="21.75" thickBot="1">
      <c r="A21" s="761" t="s">
        <v>456</v>
      </c>
      <c r="B21" s="762"/>
      <c r="C21" s="763"/>
      <c r="D21" s="764">
        <f>F19-I19-L19</f>
        <v>1355510.8800000027</v>
      </c>
      <c r="E21" s="765"/>
      <c r="F21" s="765"/>
      <c r="G21" s="765"/>
      <c r="H21" s="765"/>
      <c r="I21" s="765"/>
      <c r="J21" s="765"/>
      <c r="K21" s="765"/>
      <c r="L21" s="766"/>
      <c r="M21" s="25"/>
    </row>
    <row r="22" spans="1:13" s="1" customFormat="1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s="1" customFormat="1" ht="15.75" customHeight="1">
      <c r="A23" s="775" t="s">
        <v>732</v>
      </c>
      <c r="B23" s="775"/>
      <c r="C23" s="775"/>
      <c r="D23" s="775"/>
      <c r="E23" s="775"/>
      <c r="F23" s="25"/>
      <c r="G23" s="25"/>
      <c r="I23" s="775" t="s">
        <v>732</v>
      </c>
      <c r="J23" s="775"/>
      <c r="K23" s="775"/>
      <c r="L23" s="775"/>
      <c r="M23" s="25"/>
    </row>
    <row r="24" spans="1:13" s="1" customFormat="1" ht="15.75" customHeight="1">
      <c r="A24" s="775" t="s">
        <v>101</v>
      </c>
      <c r="B24" s="775"/>
      <c r="C24" s="775"/>
      <c r="D24" s="775"/>
      <c r="E24" s="775"/>
      <c r="F24" s="25"/>
      <c r="G24" s="25"/>
      <c r="I24" s="775" t="s">
        <v>120</v>
      </c>
      <c r="J24" s="775"/>
      <c r="K24" s="775"/>
      <c r="L24" s="775"/>
      <c r="M24" s="25"/>
    </row>
    <row r="25" spans="6:7" ht="15" customHeight="1">
      <c r="F25" s="773"/>
      <c r="G25" s="773"/>
    </row>
    <row r="26" spans="6:7" ht="15" customHeight="1">
      <c r="F26" s="773"/>
      <c r="G26" s="773"/>
    </row>
    <row r="27" spans="6:7" ht="15.75">
      <c r="F27" s="774"/>
      <c r="G27" s="774"/>
    </row>
    <row r="28" spans="6:7" ht="15.75">
      <c r="F28" s="352"/>
      <c r="G28" s="18"/>
    </row>
    <row r="29" spans="6:7" ht="15.75">
      <c r="F29" s="773"/>
      <c r="G29" s="773"/>
    </row>
  </sheetData>
  <sheetProtection/>
  <mergeCells count="30">
    <mergeCell ref="F25:G25"/>
    <mergeCell ref="F26:G26"/>
    <mergeCell ref="F27:G27"/>
    <mergeCell ref="F29:G29"/>
    <mergeCell ref="A21:C21"/>
    <mergeCell ref="D21:L21"/>
    <mergeCell ref="A23:E23"/>
    <mergeCell ref="A24:E24"/>
    <mergeCell ref="I23:L23"/>
    <mergeCell ref="I24:L24"/>
    <mergeCell ref="A17:C17"/>
    <mergeCell ref="A18:C18"/>
    <mergeCell ref="A19:C19"/>
    <mergeCell ref="A20:C20"/>
    <mergeCell ref="D20:L20"/>
    <mergeCell ref="D13:F13"/>
    <mergeCell ref="G13:L13"/>
    <mergeCell ref="L14:L15"/>
    <mergeCell ref="B9:K10"/>
    <mergeCell ref="B11:K11"/>
    <mergeCell ref="A16:C16"/>
    <mergeCell ref="A7:B7"/>
    <mergeCell ref="A8:B8"/>
    <mergeCell ref="A13:C15"/>
    <mergeCell ref="A1:B1"/>
    <mergeCell ref="A2:B2"/>
    <mergeCell ref="A3:B3"/>
    <mergeCell ref="A4:B4"/>
    <mergeCell ref="A5:B5"/>
    <mergeCell ref="A6:B6"/>
  </mergeCells>
  <printOptions/>
  <pageMargins left="0.16" right="0.16" top="0.22" bottom="0.24" header="0.22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42"/>
  <sheetViews>
    <sheetView rightToLeft="1" zoomScale="120" zoomScaleNormal="120" zoomScalePageLayoutView="0" workbookViewId="0" topLeftCell="A16">
      <selection activeCell="L34" sqref="L34:M34"/>
    </sheetView>
  </sheetViews>
  <sheetFormatPr defaultColWidth="11.421875" defaultRowHeight="15"/>
  <cols>
    <col min="1" max="1" width="11.421875" style="252" customWidth="1"/>
    <col min="2" max="2" width="2.140625" style="252" customWidth="1"/>
    <col min="3" max="3" width="11.421875" style="252" customWidth="1"/>
    <col min="4" max="4" width="3.57421875" style="136" customWidth="1"/>
    <col min="5" max="5" width="8.421875" style="136" customWidth="1"/>
    <col min="6" max="6" width="4.8515625" style="136" customWidth="1"/>
    <col min="7" max="7" width="7.8515625" style="136" customWidth="1"/>
    <col min="8" max="8" width="5.421875" style="136" customWidth="1"/>
    <col min="9" max="9" width="6.00390625" style="136" customWidth="1"/>
    <col min="10" max="10" width="5.28125" style="136" customWidth="1"/>
    <col min="11" max="11" width="6.28125" style="136" customWidth="1"/>
    <col min="12" max="12" width="5.28125" style="136" customWidth="1"/>
    <col min="13" max="13" width="7.28125" style="136" customWidth="1"/>
    <col min="14" max="14" width="5.28125" style="136" customWidth="1"/>
    <col min="15" max="15" width="9.28125" style="136" customWidth="1"/>
    <col min="16" max="16" width="16.421875" style="136" customWidth="1"/>
    <col min="17" max="17" width="16.57421875" style="0" customWidth="1"/>
    <col min="18" max="18" width="16.28125" style="0" bestFit="1" customWidth="1"/>
    <col min="19" max="19" width="13.28125" style="0" bestFit="1" customWidth="1"/>
  </cols>
  <sheetData>
    <row r="1" spans="1:16" s="1" customFormat="1" ht="15">
      <c r="A1" s="252"/>
      <c r="B1" s="252"/>
      <c r="C1" s="252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s="1" customFormat="1" ht="15">
      <c r="A2" s="252"/>
      <c r="B2" s="252"/>
      <c r="C2" s="252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s="1" customFormat="1" ht="15">
      <c r="A3" s="252"/>
      <c r="B3" s="252"/>
      <c r="C3" s="252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s="1" customFormat="1" ht="15">
      <c r="A4" s="252"/>
      <c r="B4" s="252"/>
      <c r="C4" s="252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s="1" customFormat="1" ht="37.5" customHeight="1" thickBot="1">
      <c r="A5" s="252"/>
      <c r="B5" s="252"/>
      <c r="C5" s="252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5" ht="15" customHeight="1">
      <c r="A6" s="782" t="s">
        <v>876</v>
      </c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4"/>
    </row>
    <row r="7" spans="1:15" ht="7.5" customHeight="1">
      <c r="A7" s="785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7"/>
    </row>
    <row r="8" spans="1:15" ht="12.75" customHeight="1" thickBot="1">
      <c r="A8" s="655" t="s">
        <v>225</v>
      </c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6"/>
      <c r="N8" s="656"/>
      <c r="O8" s="657"/>
    </row>
    <row r="9" spans="2:14" ht="15.75" thickBot="1">
      <c r="B9" s="253"/>
      <c r="C9" s="253"/>
      <c r="D9" s="254"/>
      <c r="E9" s="254"/>
      <c r="F9" s="254"/>
      <c r="G9" s="254"/>
      <c r="H9" s="254"/>
      <c r="I9" s="254"/>
      <c r="J9" s="254"/>
      <c r="K9" s="254"/>
      <c r="L9" s="254"/>
      <c r="N9" s="254"/>
    </row>
    <row r="10" spans="1:15" ht="21" customHeight="1" thickBot="1">
      <c r="A10" s="793" t="s">
        <v>226</v>
      </c>
      <c r="B10" s="794"/>
      <c r="C10" s="795"/>
      <c r="D10" s="804" t="s">
        <v>227</v>
      </c>
      <c r="E10" s="805"/>
      <c r="F10" s="805"/>
      <c r="G10" s="805"/>
      <c r="H10" s="805"/>
      <c r="I10" s="805"/>
      <c r="J10" s="805"/>
      <c r="K10" s="805"/>
      <c r="L10" s="805"/>
      <c r="M10" s="805"/>
      <c r="N10" s="805"/>
      <c r="O10" s="806"/>
    </row>
    <row r="11" spans="1:15" ht="24.75" customHeight="1" thickBot="1">
      <c r="A11" s="796"/>
      <c r="B11" s="797"/>
      <c r="C11" s="798"/>
      <c r="D11" s="788" t="s">
        <v>228</v>
      </c>
      <c r="E11" s="789"/>
      <c r="F11" s="788" t="s">
        <v>111</v>
      </c>
      <c r="G11" s="790"/>
      <c r="H11" s="788" t="s">
        <v>112</v>
      </c>
      <c r="I11" s="790"/>
      <c r="J11" s="788" t="s">
        <v>746</v>
      </c>
      <c r="K11" s="790"/>
      <c r="L11" s="791" t="s">
        <v>113</v>
      </c>
      <c r="M11" s="792"/>
      <c r="N11" s="832" t="s">
        <v>747</v>
      </c>
      <c r="O11" s="833"/>
    </row>
    <row r="12" spans="1:15" ht="19.5" customHeight="1" thickBot="1">
      <c r="A12" s="799"/>
      <c r="B12" s="800"/>
      <c r="C12" s="801"/>
      <c r="D12" s="802">
        <v>4</v>
      </c>
      <c r="E12" s="803"/>
      <c r="F12" s="776">
        <v>5</v>
      </c>
      <c r="G12" s="777"/>
      <c r="H12" s="776">
        <v>6</v>
      </c>
      <c r="I12" s="777"/>
      <c r="J12" s="776">
        <v>7</v>
      </c>
      <c r="K12" s="777"/>
      <c r="L12" s="776">
        <v>8</v>
      </c>
      <c r="M12" s="777"/>
      <c r="N12" s="670"/>
      <c r="O12" s="671"/>
    </row>
    <row r="13" spans="1:16" s="250" customFormat="1" ht="21" thickBot="1">
      <c r="A13" s="779" t="s">
        <v>229</v>
      </c>
      <c r="B13" s="780"/>
      <c r="C13" s="780"/>
      <c r="D13" s="780"/>
      <c r="E13" s="780"/>
      <c r="F13" s="780"/>
      <c r="G13" s="780"/>
      <c r="H13" s="780"/>
      <c r="I13" s="780"/>
      <c r="J13" s="780"/>
      <c r="K13" s="780"/>
      <c r="L13" s="780"/>
      <c r="M13" s="780"/>
      <c r="N13" s="780"/>
      <c r="O13" s="781"/>
      <c r="P13" s="255"/>
    </row>
    <row r="14" spans="1:16" ht="15.75" thickBot="1">
      <c r="A14" s="693" t="s">
        <v>230</v>
      </c>
      <c r="B14" s="694"/>
      <c r="C14" s="694"/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4"/>
      <c r="O14" s="695"/>
      <c r="P14" s="257"/>
    </row>
    <row r="15" spans="1:16" ht="15.75" thickBot="1">
      <c r="A15" s="808" t="s">
        <v>231</v>
      </c>
      <c r="B15" s="809"/>
      <c r="C15" s="810"/>
      <c r="D15" s="778">
        <f>SUM(D16:E22)</f>
        <v>111464839.7</v>
      </c>
      <c r="E15" s="778"/>
      <c r="F15" s="778">
        <f>SUM(F16:G22)</f>
        <v>100270916.28</v>
      </c>
      <c r="G15" s="778"/>
      <c r="H15" s="778">
        <f>SUM(H16:I22)</f>
        <v>98502285.36</v>
      </c>
      <c r="I15" s="778"/>
      <c r="J15" s="778">
        <f>SUM(J16:K22)</f>
        <v>1768630.920000001</v>
      </c>
      <c r="K15" s="778"/>
      <c r="L15" s="778">
        <f>SUM(L16:M22)</f>
        <v>11193923.419999996</v>
      </c>
      <c r="M15" s="778"/>
      <c r="N15" s="778">
        <f>SUM(N16:O22)</f>
        <v>1768630.920000001</v>
      </c>
      <c r="O15" s="778"/>
      <c r="P15" s="257"/>
    </row>
    <row r="16" spans="1:19" s="1" customFormat="1" ht="17.25" customHeight="1" thickBot="1">
      <c r="A16" s="814" t="s">
        <v>232</v>
      </c>
      <c r="B16" s="815"/>
      <c r="C16" s="816"/>
      <c r="D16" s="807">
        <v>697200.2</v>
      </c>
      <c r="E16" s="807"/>
      <c r="F16" s="807">
        <v>365014.96</v>
      </c>
      <c r="G16" s="807"/>
      <c r="H16" s="807">
        <v>246563.16</v>
      </c>
      <c r="I16" s="807"/>
      <c r="J16" s="807">
        <f>F16-H16</f>
        <v>118451.80000000002</v>
      </c>
      <c r="K16" s="807"/>
      <c r="L16" s="807">
        <f>D16-F16</f>
        <v>332185.23999999993</v>
      </c>
      <c r="M16" s="807"/>
      <c r="N16" s="807">
        <f>J16</f>
        <v>118451.80000000002</v>
      </c>
      <c r="O16" s="807"/>
      <c r="P16" s="257"/>
      <c r="Q16" s="317">
        <v>111464839.7</v>
      </c>
      <c r="R16" s="317">
        <v>100270916.28</v>
      </c>
      <c r="S16" s="317">
        <v>98502285.36</v>
      </c>
    </row>
    <row r="17" spans="1:19" s="1" customFormat="1" ht="17.25" customHeight="1" thickBot="1">
      <c r="A17" s="811" t="s">
        <v>233</v>
      </c>
      <c r="B17" s="812"/>
      <c r="C17" s="813"/>
      <c r="D17" s="807">
        <v>31699000</v>
      </c>
      <c r="E17" s="807"/>
      <c r="F17" s="807">
        <v>29850420.07</v>
      </c>
      <c r="G17" s="807"/>
      <c r="H17" s="807">
        <v>29738842.34</v>
      </c>
      <c r="I17" s="807"/>
      <c r="J17" s="807">
        <f aca="true" t="shared" si="0" ref="J17:J22">F17-H17</f>
        <v>111577.73000000045</v>
      </c>
      <c r="K17" s="807"/>
      <c r="L17" s="807">
        <f aca="true" t="shared" si="1" ref="L17:L22">D17-F17</f>
        <v>1848579.9299999997</v>
      </c>
      <c r="M17" s="807"/>
      <c r="N17" s="807">
        <f aca="true" t="shared" si="2" ref="N17:N22">J17</f>
        <v>111577.73000000045</v>
      </c>
      <c r="O17" s="807"/>
      <c r="P17" s="257"/>
      <c r="Q17" s="317">
        <f>SUM(D16:E22)</f>
        <v>111464839.7</v>
      </c>
      <c r="R17" s="351">
        <f>SUM(E16:F22)</f>
        <v>100270916.28</v>
      </c>
      <c r="S17" s="351">
        <f>SUM(H16:I22)</f>
        <v>98502285.36</v>
      </c>
    </row>
    <row r="18" spans="1:19" s="1" customFormat="1" ht="17.25" customHeight="1" thickBot="1">
      <c r="A18" s="814" t="s">
        <v>234</v>
      </c>
      <c r="B18" s="815"/>
      <c r="C18" s="816"/>
      <c r="D18" s="807">
        <v>6059700.48</v>
      </c>
      <c r="E18" s="807"/>
      <c r="F18" s="807">
        <v>6033981.33</v>
      </c>
      <c r="G18" s="807"/>
      <c r="H18" s="807">
        <v>6033981.33</v>
      </c>
      <c r="I18" s="807"/>
      <c r="J18" s="807">
        <f t="shared" si="0"/>
        <v>0</v>
      </c>
      <c r="K18" s="807"/>
      <c r="L18" s="807">
        <f t="shared" si="1"/>
        <v>25719.150000000373</v>
      </c>
      <c r="M18" s="807"/>
      <c r="N18" s="807">
        <f t="shared" si="2"/>
        <v>0</v>
      </c>
      <c r="O18" s="807"/>
      <c r="P18" s="257"/>
      <c r="Q18" s="317">
        <f>Q16-Q17</f>
        <v>0</v>
      </c>
      <c r="R18" s="317">
        <f>R16-R17</f>
        <v>0</v>
      </c>
      <c r="S18" s="317">
        <f>S16-S17</f>
        <v>0</v>
      </c>
    </row>
    <row r="19" spans="1:16" s="1" customFormat="1" ht="28.5" customHeight="1" thickBot="1">
      <c r="A19" s="814" t="s">
        <v>235</v>
      </c>
      <c r="B19" s="815"/>
      <c r="C19" s="816"/>
      <c r="D19" s="807">
        <v>7502099.52</v>
      </c>
      <c r="E19" s="807"/>
      <c r="F19" s="807">
        <v>5408456.4</v>
      </c>
      <c r="G19" s="807"/>
      <c r="H19" s="807">
        <v>5408456.4</v>
      </c>
      <c r="I19" s="807"/>
      <c r="J19" s="807">
        <f t="shared" si="0"/>
        <v>0</v>
      </c>
      <c r="K19" s="807"/>
      <c r="L19" s="807">
        <f t="shared" si="1"/>
        <v>2093643.1199999992</v>
      </c>
      <c r="M19" s="807"/>
      <c r="N19" s="807">
        <f t="shared" si="2"/>
        <v>0</v>
      </c>
      <c r="O19" s="807"/>
      <c r="P19" s="177"/>
    </row>
    <row r="20" spans="1:16" s="1" customFormat="1" ht="17.25" customHeight="1" thickBot="1">
      <c r="A20" s="811" t="s">
        <v>236</v>
      </c>
      <c r="B20" s="812"/>
      <c r="C20" s="813"/>
      <c r="D20" s="807">
        <v>7400000</v>
      </c>
      <c r="E20" s="807"/>
      <c r="F20" s="807">
        <v>7026395.5</v>
      </c>
      <c r="G20" s="807"/>
      <c r="H20" s="807">
        <v>6995010.5</v>
      </c>
      <c r="I20" s="807"/>
      <c r="J20" s="807">
        <f>F20-H20</f>
        <v>31385</v>
      </c>
      <c r="K20" s="807"/>
      <c r="L20" s="807">
        <f t="shared" si="1"/>
        <v>373604.5</v>
      </c>
      <c r="M20" s="807"/>
      <c r="N20" s="807">
        <f t="shared" si="2"/>
        <v>31385</v>
      </c>
      <c r="O20" s="807"/>
      <c r="P20" s="177"/>
    </row>
    <row r="21" spans="1:16" s="1" customFormat="1" ht="17.25" customHeight="1" thickBot="1">
      <c r="A21" s="811" t="s">
        <v>237</v>
      </c>
      <c r="B21" s="812"/>
      <c r="C21" s="813"/>
      <c r="D21" s="807">
        <v>4084500</v>
      </c>
      <c r="E21" s="807"/>
      <c r="F21" s="807">
        <v>4469500</v>
      </c>
      <c r="G21" s="807"/>
      <c r="H21" s="807">
        <v>4410000</v>
      </c>
      <c r="I21" s="807"/>
      <c r="J21" s="807">
        <f t="shared" si="0"/>
        <v>59500</v>
      </c>
      <c r="K21" s="807"/>
      <c r="L21" s="807">
        <f t="shared" si="1"/>
        <v>-385000</v>
      </c>
      <c r="M21" s="807"/>
      <c r="N21" s="807">
        <f t="shared" si="2"/>
        <v>59500</v>
      </c>
      <c r="O21" s="807"/>
      <c r="P21" s="177"/>
    </row>
    <row r="22" spans="1:16" s="1" customFormat="1" ht="17.25" customHeight="1" thickBot="1">
      <c r="A22" s="811" t="s">
        <v>238</v>
      </c>
      <c r="B22" s="812"/>
      <c r="C22" s="813"/>
      <c r="D22" s="807">
        <v>54022339.5</v>
      </c>
      <c r="E22" s="807"/>
      <c r="F22" s="807">
        <v>47117148.02</v>
      </c>
      <c r="G22" s="807"/>
      <c r="H22" s="807">
        <v>45669431.63</v>
      </c>
      <c r="I22" s="807"/>
      <c r="J22" s="807">
        <f t="shared" si="0"/>
        <v>1447716.3900000006</v>
      </c>
      <c r="K22" s="807"/>
      <c r="L22" s="807">
        <f t="shared" si="1"/>
        <v>6905191.479999997</v>
      </c>
      <c r="M22" s="807"/>
      <c r="N22" s="807">
        <f t="shared" si="2"/>
        <v>1447716.3900000006</v>
      </c>
      <c r="O22" s="807"/>
      <c r="P22" s="177"/>
    </row>
    <row r="23" spans="1:16" ht="15.75" thickBot="1">
      <c r="A23" s="693" t="s">
        <v>239</v>
      </c>
      <c r="B23" s="694"/>
      <c r="C23" s="694"/>
      <c r="D23" s="694"/>
      <c r="E23" s="694"/>
      <c r="F23" s="694"/>
      <c r="G23" s="694"/>
      <c r="H23" s="694"/>
      <c r="I23" s="694"/>
      <c r="J23" s="694"/>
      <c r="K23" s="694"/>
      <c r="L23" s="694"/>
      <c r="M23" s="694"/>
      <c r="N23" s="694"/>
      <c r="O23" s="695"/>
      <c r="P23" s="177"/>
    </row>
    <row r="24" spans="1:19" s="1" customFormat="1" ht="15.75" thickBot="1">
      <c r="A24" s="808" t="s">
        <v>231</v>
      </c>
      <c r="B24" s="809"/>
      <c r="C24" s="810"/>
      <c r="D24" s="778">
        <f>SUM(D25:E29)</f>
        <v>93558985.38</v>
      </c>
      <c r="E24" s="778"/>
      <c r="F24" s="778">
        <f>SUM(F25:G29)</f>
        <v>94182686.13</v>
      </c>
      <c r="G24" s="778"/>
      <c r="H24" s="778">
        <f>SUM(H25:I29)</f>
        <v>34186928.35</v>
      </c>
      <c r="I24" s="778"/>
      <c r="J24" s="778">
        <f>SUM(J25:K29)</f>
        <v>59372057.03</v>
      </c>
      <c r="K24" s="778"/>
      <c r="L24" s="778">
        <f>SUM(L25:M29)</f>
        <v>0</v>
      </c>
      <c r="M24" s="778"/>
      <c r="N24" s="778">
        <f>SUM(N25:O29)</f>
        <v>59372057.03</v>
      </c>
      <c r="O24" s="778"/>
      <c r="P24" s="256"/>
      <c r="Q24" s="317">
        <v>93558985.38</v>
      </c>
      <c r="R24" s="317">
        <v>94182686.13</v>
      </c>
      <c r="S24" s="317">
        <v>34186928.35</v>
      </c>
    </row>
    <row r="25" spans="1:19" s="1" customFormat="1" ht="17.25" customHeight="1" thickBot="1">
      <c r="A25" s="811" t="s">
        <v>240</v>
      </c>
      <c r="B25" s="812"/>
      <c r="C25" s="813"/>
      <c r="D25" s="807">
        <v>57189987.11</v>
      </c>
      <c r="E25" s="807"/>
      <c r="F25" s="807">
        <v>64794422.27</v>
      </c>
      <c r="G25" s="807"/>
      <c r="H25" s="807">
        <v>17213074.69</v>
      </c>
      <c r="I25" s="807"/>
      <c r="J25" s="807">
        <f>D25-H25</f>
        <v>39976912.42</v>
      </c>
      <c r="K25" s="807"/>
      <c r="L25" s="807">
        <v>0</v>
      </c>
      <c r="M25" s="807"/>
      <c r="N25" s="807">
        <f>J25-L25</f>
        <v>39976912.42</v>
      </c>
      <c r="O25" s="807"/>
      <c r="P25" s="256"/>
      <c r="Q25" s="317">
        <f>SUM(D25:E29)</f>
        <v>93558985.38</v>
      </c>
      <c r="R25" s="317">
        <f>SUM(F25:G29)</f>
        <v>94182686.13</v>
      </c>
      <c r="S25" s="317">
        <f>SUM(H25:I29)</f>
        <v>34186928.35</v>
      </c>
    </row>
    <row r="26" spans="1:19" s="1" customFormat="1" ht="17.25" customHeight="1" thickBot="1">
      <c r="A26" s="811" t="s">
        <v>241</v>
      </c>
      <c r="B26" s="812"/>
      <c r="C26" s="813"/>
      <c r="D26" s="807">
        <v>11957157.34</v>
      </c>
      <c r="E26" s="807"/>
      <c r="F26" s="807">
        <v>11957157.34</v>
      </c>
      <c r="G26" s="807"/>
      <c r="H26" s="807">
        <v>11957157.34</v>
      </c>
      <c r="I26" s="807"/>
      <c r="J26" s="807">
        <f>D26-H26</f>
        <v>0</v>
      </c>
      <c r="K26" s="807"/>
      <c r="L26" s="807">
        <v>0</v>
      </c>
      <c r="M26" s="807"/>
      <c r="N26" s="807">
        <f>J26-L26</f>
        <v>0</v>
      </c>
      <c r="O26" s="807"/>
      <c r="P26" s="256"/>
      <c r="Q26" s="317">
        <f>Q24-Q25</f>
        <v>0</v>
      </c>
      <c r="R26" s="317">
        <f>R24-R25</f>
        <v>0</v>
      </c>
      <c r="S26" s="317">
        <f>S24-S25</f>
        <v>0</v>
      </c>
    </row>
    <row r="27" spans="1:16" s="1" customFormat="1" ht="17.25" customHeight="1" thickBot="1">
      <c r="A27" s="811" t="s">
        <v>242</v>
      </c>
      <c r="B27" s="812"/>
      <c r="C27" s="813"/>
      <c r="D27" s="807">
        <v>0</v>
      </c>
      <c r="E27" s="807"/>
      <c r="F27" s="807">
        <v>0</v>
      </c>
      <c r="G27" s="807"/>
      <c r="H27" s="807">
        <v>0</v>
      </c>
      <c r="I27" s="807"/>
      <c r="J27" s="807">
        <f>D27-H27</f>
        <v>0</v>
      </c>
      <c r="K27" s="807"/>
      <c r="L27" s="807">
        <v>0</v>
      </c>
      <c r="M27" s="807"/>
      <c r="N27" s="807">
        <f>J27-L27</f>
        <v>0</v>
      </c>
      <c r="O27" s="807"/>
      <c r="P27" s="177"/>
    </row>
    <row r="28" spans="1:17" s="1" customFormat="1" ht="17.25" customHeight="1" thickBot="1">
      <c r="A28" s="811" t="s">
        <v>243</v>
      </c>
      <c r="B28" s="812"/>
      <c r="C28" s="813"/>
      <c r="D28" s="807">
        <v>2000000</v>
      </c>
      <c r="E28" s="807"/>
      <c r="F28" s="807">
        <v>7000000</v>
      </c>
      <c r="G28" s="807"/>
      <c r="H28" s="807">
        <v>2000000</v>
      </c>
      <c r="I28" s="807"/>
      <c r="J28" s="807">
        <f>D28-H28</f>
        <v>0</v>
      </c>
      <c r="K28" s="807"/>
      <c r="L28" s="807">
        <v>0</v>
      </c>
      <c r="M28" s="807"/>
      <c r="N28" s="807">
        <f>J28-L28</f>
        <v>0</v>
      </c>
      <c r="O28" s="807"/>
      <c r="P28" s="177"/>
      <c r="Q28" s="174"/>
    </row>
    <row r="29" spans="1:17" s="1" customFormat="1" ht="17.25" customHeight="1" thickBot="1">
      <c r="A29" s="811" t="s">
        <v>238</v>
      </c>
      <c r="B29" s="812"/>
      <c r="C29" s="813"/>
      <c r="D29" s="807">
        <v>22411840.93</v>
      </c>
      <c r="E29" s="807"/>
      <c r="F29" s="807">
        <v>10431106.52</v>
      </c>
      <c r="G29" s="807"/>
      <c r="H29" s="807">
        <v>3016696.32</v>
      </c>
      <c r="I29" s="807"/>
      <c r="J29" s="807">
        <f>D29-H29</f>
        <v>19395144.61</v>
      </c>
      <c r="K29" s="807"/>
      <c r="L29" s="807">
        <v>0</v>
      </c>
      <c r="M29" s="807"/>
      <c r="N29" s="807">
        <f>J29-L29</f>
        <v>19395144.61</v>
      </c>
      <c r="O29" s="807"/>
      <c r="P29" s="177"/>
      <c r="Q29" s="174"/>
    </row>
    <row r="30" spans="1:16" s="1" customFormat="1" ht="15.75" thickBot="1">
      <c r="A30" s="808" t="s">
        <v>244</v>
      </c>
      <c r="B30" s="809"/>
      <c r="C30" s="810"/>
      <c r="D30" s="778">
        <f>D24+D15</f>
        <v>205023825.07999998</v>
      </c>
      <c r="E30" s="778"/>
      <c r="F30" s="778">
        <f>F24+F15</f>
        <v>194453602.41</v>
      </c>
      <c r="G30" s="778"/>
      <c r="H30" s="778">
        <f>H24+H15</f>
        <v>132689213.71000001</v>
      </c>
      <c r="I30" s="778"/>
      <c r="J30" s="778">
        <f>J24+J15</f>
        <v>61140687.95</v>
      </c>
      <c r="K30" s="778"/>
      <c r="L30" s="778">
        <f>L24+L15</f>
        <v>11193923.419999996</v>
      </c>
      <c r="M30" s="778"/>
      <c r="N30" s="778">
        <f>N24+N15</f>
        <v>61140687.95</v>
      </c>
      <c r="O30" s="778"/>
      <c r="P30" s="256"/>
    </row>
    <row r="31" spans="1:16" s="1" customFormat="1" ht="15.75" thickBot="1">
      <c r="A31" s="693" t="s">
        <v>245</v>
      </c>
      <c r="B31" s="694"/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5"/>
      <c r="P31" s="177"/>
    </row>
    <row r="32" spans="1:15" ht="15.75" thickBot="1">
      <c r="A32" s="817" t="s">
        <v>246</v>
      </c>
      <c r="B32" s="818"/>
      <c r="C32" s="819"/>
      <c r="D32" s="820">
        <f>D33</f>
        <v>6125027.1</v>
      </c>
      <c r="E32" s="821"/>
      <c r="F32" s="820">
        <f>F33</f>
        <v>1960203.87</v>
      </c>
      <c r="G32" s="821"/>
      <c r="H32" s="820">
        <f>H33</f>
        <v>1060412.25</v>
      </c>
      <c r="I32" s="821"/>
      <c r="J32" s="820">
        <f>J33</f>
        <v>5064614.85</v>
      </c>
      <c r="K32" s="821"/>
      <c r="L32" s="820">
        <f>L33</f>
        <v>0</v>
      </c>
      <c r="M32" s="821"/>
      <c r="N32" s="820">
        <f>N33</f>
        <v>5064614.85</v>
      </c>
      <c r="O32" s="821"/>
    </row>
    <row r="33" spans="1:15" ht="31.5" customHeight="1" thickBot="1">
      <c r="A33" s="822" t="s">
        <v>247</v>
      </c>
      <c r="B33" s="823"/>
      <c r="C33" s="824"/>
      <c r="D33" s="825">
        <v>6125027.1</v>
      </c>
      <c r="E33" s="825"/>
      <c r="F33" s="825">
        <v>1960203.87</v>
      </c>
      <c r="G33" s="825"/>
      <c r="H33" s="825">
        <v>1060412.25</v>
      </c>
      <c r="I33" s="825"/>
      <c r="J33" s="825">
        <f>D33-H33</f>
        <v>5064614.85</v>
      </c>
      <c r="K33" s="825"/>
      <c r="L33" s="825">
        <v>0</v>
      </c>
      <c r="M33" s="825"/>
      <c r="N33" s="825">
        <f>J33-L33</f>
        <v>5064614.85</v>
      </c>
      <c r="O33" s="825"/>
    </row>
    <row r="34" spans="1:15" ht="15.75" thickBot="1">
      <c r="A34" s="817" t="s">
        <v>248</v>
      </c>
      <c r="B34" s="818"/>
      <c r="C34" s="819"/>
      <c r="D34" s="820">
        <f>SUM(D35:E36)</f>
        <v>14472400</v>
      </c>
      <c r="E34" s="821"/>
      <c r="F34" s="820">
        <f>SUM(F35:G36)</f>
        <v>14352000</v>
      </c>
      <c r="G34" s="821"/>
      <c r="H34" s="820">
        <f>SUM(H35:I36)</f>
        <v>14352000</v>
      </c>
      <c r="I34" s="821"/>
      <c r="J34" s="820">
        <f>SUM(J35:K36)</f>
        <v>120400</v>
      </c>
      <c r="K34" s="821"/>
      <c r="L34" s="820">
        <f>SUM(L35:M36)</f>
        <v>0</v>
      </c>
      <c r="M34" s="821"/>
      <c r="N34" s="820">
        <f>SUM(N35:O36)</f>
        <v>120400</v>
      </c>
      <c r="O34" s="821"/>
    </row>
    <row r="35" spans="1:16" s="1" customFormat="1" ht="21.75" customHeight="1" thickBot="1">
      <c r="A35" s="814" t="s">
        <v>249</v>
      </c>
      <c r="B35" s="815"/>
      <c r="C35" s="816"/>
      <c r="D35" s="807">
        <v>14420000</v>
      </c>
      <c r="E35" s="807"/>
      <c r="F35" s="807">
        <v>14300000</v>
      </c>
      <c r="G35" s="807"/>
      <c r="H35" s="807">
        <v>14300000</v>
      </c>
      <c r="I35" s="807"/>
      <c r="J35" s="807">
        <f>D35-H35</f>
        <v>120000</v>
      </c>
      <c r="K35" s="807"/>
      <c r="L35" s="807">
        <v>0</v>
      </c>
      <c r="M35" s="807"/>
      <c r="N35" s="807">
        <f>J35</f>
        <v>120000</v>
      </c>
      <c r="O35" s="807"/>
      <c r="P35" s="136"/>
    </row>
    <row r="36" spans="1:16" s="1" customFormat="1" ht="21.75" customHeight="1" thickBot="1">
      <c r="A36" s="834" t="s">
        <v>250</v>
      </c>
      <c r="B36" s="835"/>
      <c r="C36" s="836"/>
      <c r="D36" s="807">
        <v>52400</v>
      </c>
      <c r="E36" s="807"/>
      <c r="F36" s="807">
        <v>52000</v>
      </c>
      <c r="G36" s="807"/>
      <c r="H36" s="807">
        <v>52000</v>
      </c>
      <c r="I36" s="807"/>
      <c r="J36" s="807">
        <f>D36-H36</f>
        <v>400</v>
      </c>
      <c r="K36" s="807"/>
      <c r="L36" s="807">
        <v>0</v>
      </c>
      <c r="M36" s="807"/>
      <c r="N36" s="807">
        <f>J36</f>
        <v>400</v>
      </c>
      <c r="O36" s="807"/>
      <c r="P36" s="136"/>
    </row>
    <row r="37" spans="1:16" s="1" customFormat="1" ht="15.75" thickBot="1">
      <c r="A37" s="808" t="s">
        <v>251</v>
      </c>
      <c r="B37" s="809"/>
      <c r="C37" s="810"/>
      <c r="D37" s="778">
        <f>D32+D34</f>
        <v>20597427.1</v>
      </c>
      <c r="E37" s="778"/>
      <c r="F37" s="778">
        <f>F32+F34</f>
        <v>16312203.870000001</v>
      </c>
      <c r="G37" s="778"/>
      <c r="H37" s="778">
        <f>H32+H34</f>
        <v>15412412.25</v>
      </c>
      <c r="I37" s="778"/>
      <c r="J37" s="778">
        <f>J32+J34</f>
        <v>5185014.85</v>
      </c>
      <c r="K37" s="778"/>
      <c r="L37" s="778">
        <f>L32+L34</f>
        <v>0</v>
      </c>
      <c r="M37" s="778"/>
      <c r="N37" s="778">
        <f>N32+N34</f>
        <v>5185014.85</v>
      </c>
      <c r="O37" s="778"/>
      <c r="P37" s="256"/>
    </row>
    <row r="38" spans="1:18" s="1" customFormat="1" ht="15.75" thickBot="1">
      <c r="A38" s="808" t="s">
        <v>252</v>
      </c>
      <c r="B38" s="809"/>
      <c r="C38" s="810"/>
      <c r="D38" s="778">
        <v>0</v>
      </c>
      <c r="E38" s="778"/>
      <c r="F38" s="778">
        <v>0</v>
      </c>
      <c r="G38" s="778"/>
      <c r="H38" s="778">
        <v>0</v>
      </c>
      <c r="I38" s="778"/>
      <c r="J38" s="778">
        <v>0</v>
      </c>
      <c r="K38" s="778"/>
      <c r="L38" s="778">
        <v>0</v>
      </c>
      <c r="M38" s="778"/>
      <c r="N38" s="778">
        <v>0</v>
      </c>
      <c r="O38" s="778"/>
      <c r="P38" s="256"/>
      <c r="R38" s="323"/>
    </row>
    <row r="39" spans="1:18" s="136" customFormat="1" ht="15.75" thickBot="1">
      <c r="A39" s="827" t="s">
        <v>92</v>
      </c>
      <c r="B39" s="828"/>
      <c r="C39" s="829"/>
      <c r="D39" s="830">
        <f>D37+D38+D30</f>
        <v>225621252.17999998</v>
      </c>
      <c r="E39" s="831"/>
      <c r="F39" s="830">
        <f>F37+F38+F30</f>
        <v>210765806.28</v>
      </c>
      <c r="G39" s="831"/>
      <c r="H39" s="830">
        <f>H37+H38+H30</f>
        <v>148101625.96</v>
      </c>
      <c r="I39" s="831"/>
      <c r="J39" s="830">
        <f>J37+J38+J30</f>
        <v>66325702.800000004</v>
      </c>
      <c r="K39" s="831"/>
      <c r="L39" s="830">
        <f>L37+L38+L30</f>
        <v>11193923.419999996</v>
      </c>
      <c r="M39" s="831"/>
      <c r="N39" s="830">
        <f>N37+N38+N30</f>
        <v>66325702.800000004</v>
      </c>
      <c r="O39" s="831"/>
      <c r="R39" s="323"/>
    </row>
    <row r="41" spans="1:15" ht="15.75">
      <c r="A41" s="826" t="s">
        <v>734</v>
      </c>
      <c r="B41" s="826"/>
      <c r="C41" s="826"/>
      <c r="D41" s="826"/>
      <c r="E41" s="826"/>
      <c r="F41" s="258"/>
      <c r="G41" s="258"/>
      <c r="H41" s="222"/>
      <c r="I41" s="222"/>
      <c r="J41" s="222"/>
      <c r="K41" s="826" t="s">
        <v>734</v>
      </c>
      <c r="L41" s="826"/>
      <c r="M41" s="826"/>
      <c r="N41" s="826"/>
      <c r="O41" s="826"/>
    </row>
    <row r="42" spans="1:15" ht="15.75">
      <c r="A42" s="826" t="s">
        <v>101</v>
      </c>
      <c r="B42" s="826"/>
      <c r="C42" s="826"/>
      <c r="D42" s="826"/>
      <c r="E42" s="826"/>
      <c r="F42" s="258"/>
      <c r="G42" s="258"/>
      <c r="H42" s="222"/>
      <c r="I42" s="222"/>
      <c r="J42" s="222"/>
      <c r="K42" s="826" t="s">
        <v>120</v>
      </c>
      <c r="L42" s="826"/>
      <c r="M42" s="826"/>
      <c r="N42" s="826"/>
      <c r="O42" s="826"/>
    </row>
  </sheetData>
  <sheetProtection/>
  <mergeCells count="184">
    <mergeCell ref="A23:O23"/>
    <mergeCell ref="A31:O31"/>
    <mergeCell ref="N24:O24"/>
    <mergeCell ref="N25:O25"/>
    <mergeCell ref="N35:O35"/>
    <mergeCell ref="N36:O36"/>
    <mergeCell ref="A36:C36"/>
    <mergeCell ref="D36:E36"/>
    <mergeCell ref="F36:G36"/>
    <mergeCell ref="H36:I36"/>
    <mergeCell ref="J36:K36"/>
    <mergeCell ref="L36:M36"/>
    <mergeCell ref="A35:C35"/>
    <mergeCell ref="D35:E35"/>
    <mergeCell ref="N37:O37"/>
    <mergeCell ref="N38:O38"/>
    <mergeCell ref="A38:C38"/>
    <mergeCell ref="D38:E38"/>
    <mergeCell ref="F38:G38"/>
    <mergeCell ref="H38:I38"/>
    <mergeCell ref="N27:O27"/>
    <mergeCell ref="N28:O28"/>
    <mergeCell ref="N29:O29"/>
    <mergeCell ref="N33:O33"/>
    <mergeCell ref="N34:O34"/>
    <mergeCell ref="N30:O30"/>
    <mergeCell ref="N32:O32"/>
    <mergeCell ref="N16:O16"/>
    <mergeCell ref="N17:O17"/>
    <mergeCell ref="N18:O18"/>
    <mergeCell ref="N11:O12"/>
    <mergeCell ref="K41:O41"/>
    <mergeCell ref="N19:O19"/>
    <mergeCell ref="N20:O20"/>
    <mergeCell ref="N21:O21"/>
    <mergeCell ref="N22:O22"/>
    <mergeCell ref="N26:O26"/>
    <mergeCell ref="K42:O42"/>
    <mergeCell ref="A39:C39"/>
    <mergeCell ref="D39:E39"/>
    <mergeCell ref="F39:G39"/>
    <mergeCell ref="H39:I39"/>
    <mergeCell ref="J39:K39"/>
    <mergeCell ref="L39:M39"/>
    <mergeCell ref="A41:E41"/>
    <mergeCell ref="A42:E42"/>
    <mergeCell ref="N39:O39"/>
    <mergeCell ref="J38:K38"/>
    <mergeCell ref="L38:M38"/>
    <mergeCell ref="A37:C37"/>
    <mergeCell ref="D37:E37"/>
    <mergeCell ref="F37:G37"/>
    <mergeCell ref="H37:I37"/>
    <mergeCell ref="J37:K37"/>
    <mergeCell ref="L37:M37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0:C30"/>
    <mergeCell ref="D30:E30"/>
    <mergeCell ref="F30:G30"/>
    <mergeCell ref="H30:I30"/>
    <mergeCell ref="J30:K30"/>
    <mergeCell ref="L30:M30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J16:K16"/>
    <mergeCell ref="L16:M16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A15:C15"/>
    <mergeCell ref="D15:E15"/>
    <mergeCell ref="F15:G15"/>
    <mergeCell ref="H15:I15"/>
    <mergeCell ref="A6:O7"/>
    <mergeCell ref="D11:E11"/>
    <mergeCell ref="F11:G11"/>
    <mergeCell ref="H11:I11"/>
    <mergeCell ref="J11:K11"/>
    <mergeCell ref="L11:M11"/>
    <mergeCell ref="A10:C12"/>
    <mergeCell ref="D12:E12"/>
    <mergeCell ref="A8:O8"/>
    <mergeCell ref="D10:O10"/>
    <mergeCell ref="J12:K12"/>
    <mergeCell ref="L12:M12"/>
    <mergeCell ref="J15:K15"/>
    <mergeCell ref="L15:M15"/>
    <mergeCell ref="F12:G12"/>
    <mergeCell ref="H12:I12"/>
    <mergeCell ref="A13:O13"/>
    <mergeCell ref="A14:O14"/>
    <mergeCell ref="N15:O15"/>
  </mergeCells>
  <printOptions/>
  <pageMargins left="0.21" right="0.15" top="0.16" bottom="0.25" header="0.16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92"/>
  <sheetViews>
    <sheetView rightToLeft="1" zoomScale="130" zoomScaleNormal="130" zoomScalePageLayoutView="0" workbookViewId="0" topLeftCell="A1">
      <selection activeCell="I95" sqref="A1:I95"/>
    </sheetView>
  </sheetViews>
  <sheetFormatPr defaultColWidth="11.421875" defaultRowHeight="15"/>
  <cols>
    <col min="1" max="2" width="11.421875" style="1" customWidth="1"/>
    <col min="3" max="5" width="11.421875" style="77" customWidth="1"/>
    <col min="6" max="6" width="16.57421875" style="77" customWidth="1"/>
    <col min="7" max="9" width="21.8515625" style="1" customWidth="1"/>
    <col min="10" max="10" width="14.57421875" style="0" customWidth="1"/>
    <col min="11" max="11" width="14.57421875" style="1" customWidth="1"/>
  </cols>
  <sheetData>
    <row r="1" spans="1:8" ht="15">
      <c r="A1" s="374"/>
      <c r="B1" s="374"/>
      <c r="C1" s="66"/>
      <c r="D1" s="66"/>
      <c r="E1" s="66"/>
      <c r="F1" s="67"/>
      <c r="G1" s="3"/>
      <c r="H1" s="2"/>
    </row>
    <row r="2" spans="1:8" ht="15">
      <c r="A2" s="374"/>
      <c r="B2" s="374"/>
      <c r="C2" s="68"/>
      <c r="D2" s="68"/>
      <c r="E2" s="68"/>
      <c r="F2" s="67"/>
      <c r="G2" s="3"/>
      <c r="H2" s="2"/>
    </row>
    <row r="3" spans="1:8" ht="15">
      <c r="A3" s="374"/>
      <c r="B3" s="374"/>
      <c r="C3" s="68"/>
      <c r="D3" s="68"/>
      <c r="E3" s="68"/>
      <c r="F3" s="67"/>
      <c r="G3" s="3"/>
      <c r="H3" s="2"/>
    </row>
    <row r="4" spans="1:9" ht="15" customHeight="1">
      <c r="A4" s="378"/>
      <c r="B4" s="378"/>
      <c r="C4" s="377"/>
      <c r="D4" s="377"/>
      <c r="E4" s="377"/>
      <c r="F4" s="377"/>
      <c r="G4" s="377"/>
      <c r="H4" s="377"/>
      <c r="I4" s="377"/>
    </row>
    <row r="5" spans="1:9" ht="15" customHeight="1">
      <c r="A5" s="374"/>
      <c r="B5" s="374"/>
      <c r="C5" s="377"/>
      <c r="D5" s="377"/>
      <c r="E5" s="377"/>
      <c r="F5" s="377"/>
      <c r="G5" s="377"/>
      <c r="H5" s="377"/>
      <c r="I5" s="377"/>
    </row>
    <row r="6" spans="1:9" ht="16.5" thickBot="1">
      <c r="A6" s="374"/>
      <c r="B6" s="374"/>
      <c r="C6" s="376"/>
      <c r="D6" s="376"/>
      <c r="E6" s="376"/>
      <c r="F6" s="376"/>
      <c r="G6" s="376"/>
      <c r="H6" s="376"/>
      <c r="I6" s="376"/>
    </row>
    <row r="7" spans="2:9" ht="24.75" customHeight="1">
      <c r="B7" s="393" t="s">
        <v>878</v>
      </c>
      <c r="C7" s="394"/>
      <c r="D7" s="394"/>
      <c r="E7" s="394"/>
      <c r="F7" s="394"/>
      <c r="G7" s="394"/>
      <c r="H7" s="394"/>
      <c r="I7" s="395"/>
    </row>
    <row r="8" spans="1:9" ht="16.5" customHeight="1" thickBot="1">
      <c r="A8" s="31"/>
      <c r="B8" s="396" t="s">
        <v>253</v>
      </c>
      <c r="C8" s="397"/>
      <c r="D8" s="397"/>
      <c r="E8" s="397"/>
      <c r="F8" s="397"/>
      <c r="G8" s="397"/>
      <c r="H8" s="397"/>
      <c r="I8" s="398"/>
    </row>
    <row r="9" spans="1:9" ht="15.75" thickBot="1">
      <c r="A9" s="6"/>
      <c r="B9" s="6"/>
      <c r="C9" s="70"/>
      <c r="D9" s="70"/>
      <c r="E9" s="70"/>
      <c r="F9" s="70"/>
      <c r="G9" s="6"/>
      <c r="H9" s="6"/>
      <c r="I9" s="6"/>
    </row>
    <row r="10" spans="1:12" s="136" customFormat="1" ht="33" customHeight="1" thickBot="1">
      <c r="A10" s="375" t="s">
        <v>254</v>
      </c>
      <c r="B10" s="375"/>
      <c r="C10" s="375" t="s">
        <v>255</v>
      </c>
      <c r="D10" s="375"/>
      <c r="E10" s="375"/>
      <c r="F10" s="375"/>
      <c r="G10" s="201" t="s">
        <v>256</v>
      </c>
      <c r="H10" s="316" t="s">
        <v>257</v>
      </c>
      <c r="I10" s="201" t="s">
        <v>258</v>
      </c>
      <c r="J10" s="222"/>
      <c r="K10" s="222"/>
      <c r="L10" s="145"/>
    </row>
    <row r="11" spans="1:11" s="1" customFormat="1" ht="16.5" customHeight="1" thickBot="1">
      <c r="A11" s="379" t="s">
        <v>259</v>
      </c>
      <c r="B11" s="379"/>
      <c r="C11" s="380" t="s">
        <v>135</v>
      </c>
      <c r="D11" s="380"/>
      <c r="E11" s="380"/>
      <c r="F11" s="380"/>
      <c r="G11" s="73">
        <v>700000</v>
      </c>
      <c r="H11" s="73">
        <v>1120000</v>
      </c>
      <c r="I11" s="73">
        <v>1120000</v>
      </c>
      <c r="J11" s="174"/>
      <c r="K11" s="174">
        <f>H11-I11</f>
        <v>0</v>
      </c>
    </row>
    <row r="12" spans="1:11" s="1" customFormat="1" ht="16.5" customHeight="1" thickBot="1">
      <c r="A12" s="379" t="s">
        <v>828</v>
      </c>
      <c r="B12" s="379"/>
      <c r="C12" s="380" t="s">
        <v>137</v>
      </c>
      <c r="D12" s="380"/>
      <c r="E12" s="380"/>
      <c r="F12" s="380"/>
      <c r="G12" s="73">
        <v>500000</v>
      </c>
      <c r="H12" s="73">
        <v>448298</v>
      </c>
      <c r="I12" s="73">
        <v>448298</v>
      </c>
      <c r="J12" s="174"/>
      <c r="K12" s="174">
        <f aca="true" t="shared" si="0" ref="K12:K75">H12-I12</f>
        <v>0</v>
      </c>
    </row>
    <row r="13" spans="1:11" s="1" customFormat="1" ht="16.5" thickBot="1">
      <c r="A13" s="381" t="s">
        <v>81</v>
      </c>
      <c r="B13" s="381"/>
      <c r="C13" s="381"/>
      <c r="D13" s="381"/>
      <c r="E13" s="381"/>
      <c r="F13" s="381"/>
      <c r="G13" s="74">
        <f>SUM(G11:G12)</f>
        <v>1200000</v>
      </c>
      <c r="H13" s="74">
        <f>SUM(H11:H12)</f>
        <v>1568298</v>
      </c>
      <c r="I13" s="74">
        <f>SUM(I11:I12)</f>
        <v>1568298</v>
      </c>
      <c r="J13" s="174"/>
      <c r="K13" s="174"/>
    </row>
    <row r="14" spans="1:11" s="1" customFormat="1" ht="16.5" thickBot="1">
      <c r="A14" s="379" t="s">
        <v>260</v>
      </c>
      <c r="B14" s="379"/>
      <c r="C14" s="380" t="s">
        <v>139</v>
      </c>
      <c r="D14" s="380"/>
      <c r="E14" s="380"/>
      <c r="F14" s="380"/>
      <c r="G14" s="73">
        <v>40000</v>
      </c>
      <c r="H14" s="73">
        <v>21840</v>
      </c>
      <c r="I14" s="73">
        <v>21840</v>
      </c>
      <c r="J14" s="174"/>
      <c r="K14" s="174">
        <f t="shared" si="0"/>
        <v>0</v>
      </c>
    </row>
    <row r="15" spans="1:11" s="1" customFormat="1" ht="16.5" customHeight="1" thickBot="1">
      <c r="A15" s="379" t="s">
        <v>261</v>
      </c>
      <c r="B15" s="379"/>
      <c r="C15" s="380" t="s">
        <v>141</v>
      </c>
      <c r="D15" s="380"/>
      <c r="E15" s="380"/>
      <c r="F15" s="380"/>
      <c r="G15" s="73">
        <v>15000</v>
      </c>
      <c r="H15" s="73">
        <v>19500</v>
      </c>
      <c r="I15" s="73">
        <v>19500</v>
      </c>
      <c r="J15" s="174"/>
      <c r="K15" s="174">
        <f t="shared" si="0"/>
        <v>0</v>
      </c>
    </row>
    <row r="16" spans="1:11" s="1" customFormat="1" ht="16.5" thickBot="1">
      <c r="A16" s="381" t="s">
        <v>82</v>
      </c>
      <c r="B16" s="381"/>
      <c r="C16" s="381"/>
      <c r="D16" s="381"/>
      <c r="E16" s="381"/>
      <c r="F16" s="381"/>
      <c r="G16" s="74">
        <f>SUM(G14:G15)</f>
        <v>55000</v>
      </c>
      <c r="H16" s="74">
        <f>SUM(H14:H15)</f>
        <v>41340</v>
      </c>
      <c r="I16" s="74">
        <f>SUM(I14:I15)</f>
        <v>41340</v>
      </c>
      <c r="J16" s="174"/>
      <c r="K16" s="174"/>
    </row>
    <row r="17" spans="1:11" s="1" customFormat="1" ht="16.5" customHeight="1" thickBot="1">
      <c r="A17" s="379" t="s">
        <v>262</v>
      </c>
      <c r="B17" s="379"/>
      <c r="C17" s="380" t="s">
        <v>144</v>
      </c>
      <c r="D17" s="380"/>
      <c r="E17" s="380"/>
      <c r="F17" s="380"/>
      <c r="G17" s="73">
        <v>100000</v>
      </c>
      <c r="H17" s="73">
        <v>0</v>
      </c>
      <c r="I17" s="73">
        <v>0</v>
      </c>
      <c r="J17" s="174"/>
      <c r="K17" s="174">
        <f t="shared" si="0"/>
        <v>0</v>
      </c>
    </row>
    <row r="18" spans="1:11" s="1" customFormat="1" ht="16.5" customHeight="1" thickBot="1">
      <c r="A18" s="379" t="s">
        <v>263</v>
      </c>
      <c r="B18" s="379"/>
      <c r="C18" s="380" t="s">
        <v>146</v>
      </c>
      <c r="D18" s="380"/>
      <c r="E18" s="380"/>
      <c r="F18" s="380"/>
      <c r="G18" s="73">
        <v>400000</v>
      </c>
      <c r="H18" s="73">
        <v>284929.4</v>
      </c>
      <c r="I18" s="73">
        <v>284929.4</v>
      </c>
      <c r="J18" s="174"/>
      <c r="K18" s="174">
        <f t="shared" si="0"/>
        <v>0</v>
      </c>
    </row>
    <row r="19" spans="1:11" s="1" customFormat="1" ht="16.5" customHeight="1" thickBot="1">
      <c r="A19" s="379" t="s">
        <v>264</v>
      </c>
      <c r="B19" s="379"/>
      <c r="C19" s="380" t="s">
        <v>698</v>
      </c>
      <c r="D19" s="380"/>
      <c r="E19" s="380"/>
      <c r="F19" s="380"/>
      <c r="G19" s="73">
        <v>500000</v>
      </c>
      <c r="H19" s="73">
        <v>0</v>
      </c>
      <c r="I19" s="73">
        <v>0</v>
      </c>
      <c r="J19" s="174"/>
      <c r="K19" s="174">
        <f t="shared" si="0"/>
        <v>0</v>
      </c>
    </row>
    <row r="20" spans="1:11" s="1" customFormat="1" ht="16.5" thickBot="1">
      <c r="A20" s="381" t="s">
        <v>84</v>
      </c>
      <c r="B20" s="381"/>
      <c r="C20" s="381"/>
      <c r="D20" s="381"/>
      <c r="E20" s="381"/>
      <c r="F20" s="381"/>
      <c r="G20" s="74">
        <f>SUM(G17:G19)</f>
        <v>1000000</v>
      </c>
      <c r="H20" s="74">
        <f>SUM(H17:H19)</f>
        <v>284929.4</v>
      </c>
      <c r="I20" s="74">
        <f>SUM(I17:I19)</f>
        <v>284929.4</v>
      </c>
      <c r="J20" s="174"/>
      <c r="K20" s="174"/>
    </row>
    <row r="21" spans="1:11" s="1" customFormat="1" ht="16.5" customHeight="1" thickBot="1">
      <c r="A21" s="379" t="s">
        <v>265</v>
      </c>
      <c r="B21" s="379"/>
      <c r="C21" s="380" t="s">
        <v>150</v>
      </c>
      <c r="D21" s="380"/>
      <c r="E21" s="380"/>
      <c r="F21" s="380"/>
      <c r="G21" s="73">
        <v>700000</v>
      </c>
      <c r="H21" s="73">
        <v>77505.7</v>
      </c>
      <c r="I21" s="73">
        <v>77005.7</v>
      </c>
      <c r="J21" s="174"/>
      <c r="K21" s="174">
        <f t="shared" si="0"/>
        <v>500</v>
      </c>
    </row>
    <row r="22" spans="1:11" s="1" customFormat="1" ht="16.5" customHeight="1" thickBot="1">
      <c r="A22" s="379" t="s">
        <v>813</v>
      </c>
      <c r="B22" s="379"/>
      <c r="C22" s="380" t="s">
        <v>152</v>
      </c>
      <c r="D22" s="380"/>
      <c r="E22" s="380"/>
      <c r="F22" s="380"/>
      <c r="G22" s="73">
        <v>90000</v>
      </c>
      <c r="H22" s="73">
        <v>0</v>
      </c>
      <c r="I22" s="73">
        <v>0</v>
      </c>
      <c r="J22" s="174"/>
      <c r="K22" s="174">
        <f t="shared" si="0"/>
        <v>0</v>
      </c>
    </row>
    <row r="23" spans="1:11" s="1" customFormat="1" ht="16.5" customHeight="1" thickBot="1">
      <c r="A23" s="379" t="s">
        <v>266</v>
      </c>
      <c r="B23" s="379"/>
      <c r="C23" s="380" t="s">
        <v>154</v>
      </c>
      <c r="D23" s="380"/>
      <c r="E23" s="380"/>
      <c r="F23" s="380"/>
      <c r="G23" s="73">
        <v>200000</v>
      </c>
      <c r="H23" s="73">
        <v>164736</v>
      </c>
      <c r="I23" s="73">
        <v>164736</v>
      </c>
      <c r="J23" s="174"/>
      <c r="K23" s="174">
        <f t="shared" si="0"/>
        <v>0</v>
      </c>
    </row>
    <row r="24" spans="1:11" s="1" customFormat="1" ht="16.5" thickBot="1">
      <c r="A24" s="381" t="s">
        <v>85</v>
      </c>
      <c r="B24" s="381"/>
      <c r="C24" s="381"/>
      <c r="D24" s="381"/>
      <c r="E24" s="381"/>
      <c r="F24" s="381"/>
      <c r="G24" s="74">
        <f>SUM(G21:G23)</f>
        <v>990000</v>
      </c>
      <c r="H24" s="74">
        <f>SUM(H21:H23)</f>
        <v>242241.7</v>
      </c>
      <c r="I24" s="74">
        <f>SUM(I21:I23)</f>
        <v>241741.7</v>
      </c>
      <c r="J24" s="174"/>
      <c r="K24" s="174"/>
    </row>
    <row r="25" spans="1:11" s="1" customFormat="1" ht="16.5" customHeight="1" thickBot="1">
      <c r="A25" s="379" t="s">
        <v>267</v>
      </c>
      <c r="B25" s="379"/>
      <c r="C25" s="380" t="s">
        <v>268</v>
      </c>
      <c r="D25" s="380"/>
      <c r="E25" s="380"/>
      <c r="F25" s="380"/>
      <c r="G25" s="73">
        <v>33171000</v>
      </c>
      <c r="H25" s="73">
        <v>22117000</v>
      </c>
      <c r="I25" s="73">
        <v>22117000</v>
      </c>
      <c r="J25" s="174"/>
      <c r="K25" s="174">
        <f t="shared" si="0"/>
        <v>0</v>
      </c>
    </row>
    <row r="26" spans="1:11" s="1" customFormat="1" ht="16.5" thickBot="1">
      <c r="A26" s="381" t="s">
        <v>86</v>
      </c>
      <c r="B26" s="381"/>
      <c r="C26" s="381"/>
      <c r="D26" s="381"/>
      <c r="E26" s="381"/>
      <c r="F26" s="381"/>
      <c r="G26" s="74">
        <f>SUM(G25)</f>
        <v>33171000</v>
      </c>
      <c r="H26" s="74">
        <f>SUM(H25)</f>
        <v>22117000</v>
      </c>
      <c r="I26" s="74">
        <f>SUM(I25)</f>
        <v>22117000</v>
      </c>
      <c r="J26" s="174"/>
      <c r="K26" s="174"/>
    </row>
    <row r="27" spans="1:11" s="1" customFormat="1" ht="19.5" thickBot="1">
      <c r="A27" s="382" t="s">
        <v>83</v>
      </c>
      <c r="B27" s="382"/>
      <c r="C27" s="382"/>
      <c r="D27" s="382"/>
      <c r="E27" s="382"/>
      <c r="F27" s="382"/>
      <c r="G27" s="75">
        <f>G26+G24+G20+G16+G13</f>
        <v>36416000</v>
      </c>
      <c r="H27" s="75">
        <f>H26+H24+H20+H16+H13</f>
        <v>24253809.099999998</v>
      </c>
      <c r="I27" s="75">
        <f>I26+I24+I20+I16+I13</f>
        <v>24253309.099999998</v>
      </c>
      <c r="J27" s="174"/>
      <c r="K27" s="174"/>
    </row>
    <row r="28" spans="1:11" s="1" customFormat="1" ht="16.5" customHeight="1" thickBot="1">
      <c r="A28" s="379" t="s">
        <v>269</v>
      </c>
      <c r="B28" s="379"/>
      <c r="C28" s="380" t="s">
        <v>159</v>
      </c>
      <c r="D28" s="380"/>
      <c r="E28" s="380"/>
      <c r="F28" s="380"/>
      <c r="G28" s="73">
        <v>1000</v>
      </c>
      <c r="H28" s="73">
        <v>0</v>
      </c>
      <c r="I28" s="73">
        <v>0</v>
      </c>
      <c r="J28" s="174"/>
      <c r="K28" s="174">
        <f t="shared" si="0"/>
        <v>0</v>
      </c>
    </row>
    <row r="29" spans="1:11" s="1" customFormat="1" ht="16.5" thickBot="1">
      <c r="A29" s="383" t="s">
        <v>81</v>
      </c>
      <c r="B29" s="383"/>
      <c r="C29" s="383"/>
      <c r="D29" s="383"/>
      <c r="E29" s="383"/>
      <c r="F29" s="383"/>
      <c r="G29" s="74">
        <f>SUM(G28)</f>
        <v>1000</v>
      </c>
      <c r="H29" s="74">
        <f>SUM(H28)</f>
        <v>0</v>
      </c>
      <c r="I29" s="74">
        <f>SUM(I28)</f>
        <v>0</v>
      </c>
      <c r="J29" s="174"/>
      <c r="K29" s="174"/>
    </row>
    <row r="30" spans="1:11" s="1" customFormat="1" ht="16.5" customHeight="1" thickBot="1">
      <c r="A30" s="379" t="s">
        <v>270</v>
      </c>
      <c r="B30" s="379"/>
      <c r="C30" s="380" t="s">
        <v>160</v>
      </c>
      <c r="D30" s="380"/>
      <c r="E30" s="380"/>
      <c r="F30" s="380"/>
      <c r="G30" s="73">
        <v>100</v>
      </c>
      <c r="H30" s="73">
        <v>0</v>
      </c>
      <c r="I30" s="73">
        <v>0</v>
      </c>
      <c r="J30" s="174"/>
      <c r="K30" s="174">
        <f t="shared" si="0"/>
        <v>0</v>
      </c>
    </row>
    <row r="31" spans="1:11" s="1" customFormat="1" ht="16.5" customHeight="1" thickBot="1">
      <c r="A31" s="379" t="s">
        <v>271</v>
      </c>
      <c r="B31" s="379"/>
      <c r="C31" s="380" t="s">
        <v>162</v>
      </c>
      <c r="D31" s="380"/>
      <c r="E31" s="380"/>
      <c r="F31" s="380"/>
      <c r="G31" s="73">
        <v>5000</v>
      </c>
      <c r="H31" s="73">
        <v>600</v>
      </c>
      <c r="I31" s="73">
        <v>600</v>
      </c>
      <c r="J31" s="174"/>
      <c r="K31" s="174">
        <f t="shared" si="0"/>
        <v>0</v>
      </c>
    </row>
    <row r="32" spans="1:11" s="1" customFormat="1" ht="16.5" thickBot="1">
      <c r="A32" s="383" t="s">
        <v>82</v>
      </c>
      <c r="B32" s="383"/>
      <c r="C32" s="383"/>
      <c r="D32" s="383"/>
      <c r="E32" s="383"/>
      <c r="F32" s="383"/>
      <c r="G32" s="74">
        <f>SUM(G30:G31)</f>
        <v>5100</v>
      </c>
      <c r="H32" s="74">
        <f>SUM(H30:H31)</f>
        <v>600</v>
      </c>
      <c r="I32" s="74">
        <f>SUM(I30:I31)</f>
        <v>600</v>
      </c>
      <c r="J32" s="174"/>
      <c r="K32" s="174"/>
    </row>
    <row r="33" spans="1:11" s="1" customFormat="1" ht="16.5" customHeight="1" thickBot="1">
      <c r="A33" s="379" t="s">
        <v>272</v>
      </c>
      <c r="B33" s="379"/>
      <c r="C33" s="380" t="s">
        <v>273</v>
      </c>
      <c r="D33" s="380"/>
      <c r="E33" s="380"/>
      <c r="F33" s="380"/>
      <c r="G33" s="73">
        <v>40000</v>
      </c>
      <c r="H33" s="73">
        <v>11705</v>
      </c>
      <c r="I33" s="73">
        <v>11705</v>
      </c>
      <c r="J33" s="174"/>
      <c r="K33" s="174">
        <f t="shared" si="0"/>
        <v>0</v>
      </c>
    </row>
    <row r="34" spans="1:11" s="1" customFormat="1" ht="16.5" customHeight="1" thickBot="1">
      <c r="A34" s="379" t="s">
        <v>274</v>
      </c>
      <c r="B34" s="379"/>
      <c r="C34" s="380" t="s">
        <v>275</v>
      </c>
      <c r="D34" s="380"/>
      <c r="E34" s="380"/>
      <c r="F34" s="380"/>
      <c r="G34" s="73">
        <v>100</v>
      </c>
      <c r="H34" s="73">
        <v>0</v>
      </c>
      <c r="I34" s="73">
        <v>0</v>
      </c>
      <c r="J34" s="174"/>
      <c r="K34" s="174">
        <f t="shared" si="0"/>
        <v>0</v>
      </c>
    </row>
    <row r="35" spans="1:12" s="136" customFormat="1" ht="33.75" customHeight="1" thickBot="1">
      <c r="A35" s="375" t="s">
        <v>254</v>
      </c>
      <c r="B35" s="375"/>
      <c r="C35" s="375" t="s">
        <v>255</v>
      </c>
      <c r="D35" s="375"/>
      <c r="E35" s="375"/>
      <c r="F35" s="375"/>
      <c r="G35" s="201" t="s">
        <v>256</v>
      </c>
      <c r="H35" s="316" t="s">
        <v>257</v>
      </c>
      <c r="I35" s="201" t="s">
        <v>258</v>
      </c>
      <c r="J35" s="222"/>
      <c r="K35" s="174"/>
      <c r="L35" s="145"/>
    </row>
    <row r="36" spans="1:11" s="1" customFormat="1" ht="16.5" customHeight="1" thickBot="1">
      <c r="A36" s="379" t="s">
        <v>276</v>
      </c>
      <c r="B36" s="379"/>
      <c r="C36" s="380" t="s">
        <v>166</v>
      </c>
      <c r="D36" s="380"/>
      <c r="E36" s="380"/>
      <c r="F36" s="380"/>
      <c r="G36" s="73">
        <v>40000</v>
      </c>
      <c r="H36" s="73">
        <v>30650</v>
      </c>
      <c r="I36" s="73">
        <v>30650</v>
      </c>
      <c r="J36" s="174"/>
      <c r="K36" s="174">
        <f t="shared" si="0"/>
        <v>0</v>
      </c>
    </row>
    <row r="37" spans="1:11" s="1" customFormat="1" ht="16.5" customHeight="1" thickBot="1">
      <c r="A37" s="379" t="s">
        <v>277</v>
      </c>
      <c r="B37" s="379"/>
      <c r="C37" s="380" t="s">
        <v>278</v>
      </c>
      <c r="D37" s="380"/>
      <c r="E37" s="380"/>
      <c r="F37" s="380"/>
      <c r="G37" s="73">
        <v>100</v>
      </c>
      <c r="H37" s="73">
        <v>0</v>
      </c>
      <c r="I37" s="73">
        <v>0</v>
      </c>
      <c r="J37" s="174"/>
      <c r="K37" s="174">
        <f t="shared" si="0"/>
        <v>0</v>
      </c>
    </row>
    <row r="38" spans="1:11" s="1" customFormat="1" ht="16.5" thickBot="1">
      <c r="A38" s="384" t="s">
        <v>84</v>
      </c>
      <c r="B38" s="384"/>
      <c r="C38" s="384"/>
      <c r="D38" s="384"/>
      <c r="E38" s="384"/>
      <c r="F38" s="384"/>
      <c r="G38" s="74">
        <f>SUM(G33:G37)</f>
        <v>80200</v>
      </c>
      <c r="H38" s="74">
        <f>SUM(H33:H37)</f>
        <v>42355</v>
      </c>
      <c r="I38" s="74">
        <f>SUM(I33:I37)</f>
        <v>42355</v>
      </c>
      <c r="J38" s="174"/>
      <c r="K38" s="174"/>
    </row>
    <row r="39" spans="1:11" s="1" customFormat="1" ht="19.5" thickBot="1">
      <c r="A39" s="385" t="s">
        <v>87</v>
      </c>
      <c r="B39" s="386"/>
      <c r="C39" s="386"/>
      <c r="D39" s="386"/>
      <c r="E39" s="386"/>
      <c r="F39" s="387"/>
      <c r="G39" s="75">
        <f>G38+G32+G29</f>
        <v>86300</v>
      </c>
      <c r="H39" s="75">
        <f>H38+H32+H29</f>
        <v>42955</v>
      </c>
      <c r="I39" s="75">
        <f>I38+I32+I29</f>
        <v>42955</v>
      </c>
      <c r="J39" s="174"/>
      <c r="K39" s="174"/>
    </row>
    <row r="40" spans="1:11" s="1" customFormat="1" ht="16.5" thickBot="1">
      <c r="A40" s="379" t="s">
        <v>279</v>
      </c>
      <c r="B40" s="379"/>
      <c r="C40" s="380" t="s">
        <v>169</v>
      </c>
      <c r="D40" s="380"/>
      <c r="E40" s="380"/>
      <c r="F40" s="380"/>
      <c r="G40" s="73">
        <v>10000</v>
      </c>
      <c r="H40" s="73">
        <v>2156221.68</v>
      </c>
      <c r="I40" s="73">
        <v>497813.7</v>
      </c>
      <c r="J40" s="174"/>
      <c r="K40" s="174">
        <f t="shared" si="0"/>
        <v>1658407.9800000002</v>
      </c>
    </row>
    <row r="41" spans="1:11" s="1" customFormat="1" ht="16.5" customHeight="1" thickBot="1">
      <c r="A41" s="379" t="s">
        <v>280</v>
      </c>
      <c r="B41" s="379"/>
      <c r="C41" s="380" t="s">
        <v>281</v>
      </c>
      <c r="D41" s="380"/>
      <c r="E41" s="380"/>
      <c r="F41" s="380"/>
      <c r="G41" s="73">
        <v>200000</v>
      </c>
      <c r="H41" s="73">
        <v>7605536.08</v>
      </c>
      <c r="I41" s="73">
        <v>453411.93</v>
      </c>
      <c r="J41" s="174"/>
      <c r="K41" s="174">
        <f t="shared" si="0"/>
        <v>7152124.15</v>
      </c>
    </row>
    <row r="42" spans="1:11" s="1" customFormat="1" ht="16.5" customHeight="1" thickBot="1">
      <c r="A42" s="379" t="s">
        <v>282</v>
      </c>
      <c r="B42" s="379"/>
      <c r="C42" s="380" t="s">
        <v>172</v>
      </c>
      <c r="D42" s="380"/>
      <c r="E42" s="380"/>
      <c r="F42" s="380"/>
      <c r="G42" s="73">
        <v>5000000</v>
      </c>
      <c r="H42" s="73">
        <v>18155620.68</v>
      </c>
      <c r="I42" s="73">
        <v>7275319.23</v>
      </c>
      <c r="J42" s="174"/>
      <c r="K42" s="174">
        <f t="shared" si="0"/>
        <v>10880301.45</v>
      </c>
    </row>
    <row r="43" spans="1:11" s="1" customFormat="1" ht="16.5" customHeight="1" thickBot="1">
      <c r="A43" s="379" t="s">
        <v>283</v>
      </c>
      <c r="B43" s="379"/>
      <c r="C43" s="380" t="s">
        <v>174</v>
      </c>
      <c r="D43" s="380"/>
      <c r="E43" s="380"/>
      <c r="F43" s="380"/>
      <c r="G43" s="73">
        <v>5000000</v>
      </c>
      <c r="H43" s="73">
        <v>5662165</v>
      </c>
      <c r="I43" s="73">
        <v>5662165</v>
      </c>
      <c r="J43" s="174"/>
      <c r="K43" s="174">
        <f t="shared" si="0"/>
        <v>0</v>
      </c>
    </row>
    <row r="44" spans="1:11" s="1" customFormat="1" ht="16.5" customHeight="1" thickBot="1">
      <c r="A44" s="379" t="s">
        <v>284</v>
      </c>
      <c r="B44" s="379"/>
      <c r="C44" s="380" t="s">
        <v>176</v>
      </c>
      <c r="D44" s="380"/>
      <c r="E44" s="380"/>
      <c r="F44" s="380"/>
      <c r="G44" s="73">
        <v>1400000</v>
      </c>
      <c r="H44" s="73">
        <v>477245.75</v>
      </c>
      <c r="I44" s="73">
        <v>477245.75</v>
      </c>
      <c r="J44" s="174"/>
      <c r="K44" s="174">
        <f t="shared" si="0"/>
        <v>0</v>
      </c>
    </row>
    <row r="45" spans="1:11" s="1" customFormat="1" ht="16.5" thickBot="1">
      <c r="A45" s="379" t="s">
        <v>285</v>
      </c>
      <c r="B45" s="379"/>
      <c r="C45" s="380" t="s">
        <v>178</v>
      </c>
      <c r="D45" s="380"/>
      <c r="E45" s="380"/>
      <c r="F45" s="380"/>
      <c r="G45" s="73">
        <v>1000000</v>
      </c>
      <c r="H45" s="73">
        <v>4599746.28</v>
      </c>
      <c r="I45" s="73">
        <v>1080030.47</v>
      </c>
      <c r="J45" s="174"/>
      <c r="K45" s="174">
        <f t="shared" si="0"/>
        <v>3519715.8100000005</v>
      </c>
    </row>
    <row r="46" spans="1:11" s="1" customFormat="1" ht="16.5" customHeight="1" thickBot="1">
      <c r="A46" s="379" t="s">
        <v>286</v>
      </c>
      <c r="B46" s="379"/>
      <c r="C46" s="380" t="s">
        <v>180</v>
      </c>
      <c r="D46" s="380"/>
      <c r="E46" s="380"/>
      <c r="F46" s="380"/>
      <c r="G46" s="73">
        <v>25000000</v>
      </c>
      <c r="H46" s="73">
        <v>82951091.45</v>
      </c>
      <c r="I46" s="73">
        <v>25689944.7</v>
      </c>
      <c r="J46" s="174"/>
      <c r="K46" s="174">
        <f t="shared" si="0"/>
        <v>57261146.75</v>
      </c>
    </row>
    <row r="47" spans="1:11" s="1" customFormat="1" ht="16.5" customHeight="1" thickBot="1">
      <c r="A47" s="379" t="s">
        <v>287</v>
      </c>
      <c r="B47" s="379"/>
      <c r="C47" s="380" t="s">
        <v>288</v>
      </c>
      <c r="D47" s="380"/>
      <c r="E47" s="380"/>
      <c r="F47" s="380"/>
      <c r="G47" s="73">
        <v>800000</v>
      </c>
      <c r="H47" s="73">
        <v>1513400</v>
      </c>
      <c r="I47" s="73">
        <v>1513400</v>
      </c>
      <c r="J47" s="174"/>
      <c r="K47" s="174">
        <f t="shared" si="0"/>
        <v>0</v>
      </c>
    </row>
    <row r="48" spans="1:11" s="1" customFormat="1" ht="16.5" customHeight="1" thickBot="1">
      <c r="A48" s="379" t="s">
        <v>289</v>
      </c>
      <c r="B48" s="379"/>
      <c r="C48" s="380" t="s">
        <v>184</v>
      </c>
      <c r="D48" s="380"/>
      <c r="E48" s="380"/>
      <c r="F48" s="380"/>
      <c r="G48" s="73">
        <v>400000</v>
      </c>
      <c r="H48" s="73">
        <v>144500</v>
      </c>
      <c r="I48" s="73">
        <v>144500</v>
      </c>
      <c r="J48" s="174"/>
      <c r="K48" s="174">
        <f t="shared" si="0"/>
        <v>0</v>
      </c>
    </row>
    <row r="49" spans="1:11" s="1" customFormat="1" ht="16.5" thickBot="1">
      <c r="A49" s="384" t="s">
        <v>81</v>
      </c>
      <c r="B49" s="384"/>
      <c r="C49" s="384"/>
      <c r="D49" s="384"/>
      <c r="E49" s="384"/>
      <c r="F49" s="384"/>
      <c r="G49" s="74">
        <f>G48+G47+G46+G45+G44+G43+G42+G41+G40</f>
        <v>38810000</v>
      </c>
      <c r="H49" s="74">
        <f>SUM(H40:H48)</f>
        <v>123265526.92</v>
      </c>
      <c r="I49" s="74">
        <f>I48+I47+I46+I45+I44+I43+I42+I41+I40</f>
        <v>42793830.78000001</v>
      </c>
      <c r="J49" s="174"/>
      <c r="K49" s="174"/>
    </row>
    <row r="50" spans="1:11" s="1" customFormat="1" ht="14.25" customHeight="1" thickBot="1">
      <c r="A50" s="379" t="s">
        <v>290</v>
      </c>
      <c r="B50" s="379"/>
      <c r="C50" s="380" t="s">
        <v>185</v>
      </c>
      <c r="D50" s="380"/>
      <c r="E50" s="380"/>
      <c r="F50" s="380"/>
      <c r="G50" s="73">
        <v>250000</v>
      </c>
      <c r="H50" s="73">
        <v>249012.75</v>
      </c>
      <c r="I50" s="73">
        <v>249012.75</v>
      </c>
      <c r="J50" s="174"/>
      <c r="K50" s="174">
        <f t="shared" si="0"/>
        <v>0</v>
      </c>
    </row>
    <row r="51" spans="1:11" s="1" customFormat="1" ht="14.25" customHeight="1" thickBot="1">
      <c r="A51" s="379" t="s">
        <v>291</v>
      </c>
      <c r="B51" s="379"/>
      <c r="C51" s="380" t="s">
        <v>186</v>
      </c>
      <c r="D51" s="380"/>
      <c r="E51" s="380"/>
      <c r="F51" s="380"/>
      <c r="G51" s="73">
        <v>15000</v>
      </c>
      <c r="H51" s="73">
        <v>16110</v>
      </c>
      <c r="I51" s="73">
        <v>16110</v>
      </c>
      <c r="J51" s="174"/>
      <c r="K51" s="174">
        <f t="shared" si="0"/>
        <v>0</v>
      </c>
    </row>
    <row r="52" spans="1:11" s="1" customFormat="1" ht="14.25" customHeight="1" thickBot="1">
      <c r="A52" s="379" t="s">
        <v>292</v>
      </c>
      <c r="B52" s="379"/>
      <c r="C52" s="380" t="s">
        <v>293</v>
      </c>
      <c r="D52" s="380"/>
      <c r="E52" s="380"/>
      <c r="F52" s="380"/>
      <c r="G52" s="73">
        <v>300000</v>
      </c>
      <c r="H52" s="73">
        <v>470643</v>
      </c>
      <c r="I52" s="73">
        <v>470643</v>
      </c>
      <c r="J52" s="174"/>
      <c r="K52" s="174">
        <f t="shared" si="0"/>
        <v>0</v>
      </c>
    </row>
    <row r="53" spans="1:11" s="1" customFormat="1" ht="16.5" thickBot="1">
      <c r="A53" s="384" t="s">
        <v>82</v>
      </c>
      <c r="B53" s="384"/>
      <c r="C53" s="384"/>
      <c r="D53" s="384"/>
      <c r="E53" s="384"/>
      <c r="F53" s="384"/>
      <c r="G53" s="74">
        <f>SUM(G50:G52)</f>
        <v>565000</v>
      </c>
      <c r="H53" s="74">
        <f>SUM(H50:H52)</f>
        <v>735765.75</v>
      </c>
      <c r="I53" s="74">
        <f>SUM(I50:I52)</f>
        <v>735765.75</v>
      </c>
      <c r="J53" s="174"/>
      <c r="K53" s="174"/>
    </row>
    <row r="54" spans="1:11" s="1" customFormat="1" ht="19.5" thickBot="1">
      <c r="A54" s="382" t="s">
        <v>88</v>
      </c>
      <c r="B54" s="382"/>
      <c r="C54" s="382"/>
      <c r="D54" s="382"/>
      <c r="E54" s="382"/>
      <c r="F54" s="382"/>
      <c r="G54" s="75">
        <f>G53+G49</f>
        <v>39375000</v>
      </c>
      <c r="H54" s="75">
        <f>H53+H49</f>
        <v>124001292.67</v>
      </c>
      <c r="I54" s="75">
        <f>I53+I49</f>
        <v>43529596.53000001</v>
      </c>
      <c r="J54" s="174"/>
      <c r="K54" s="174"/>
    </row>
    <row r="55" spans="1:11" s="1" customFormat="1" ht="13.5" customHeight="1" thickBot="1">
      <c r="A55" s="379" t="s">
        <v>294</v>
      </c>
      <c r="B55" s="379"/>
      <c r="C55" s="380" t="s">
        <v>189</v>
      </c>
      <c r="D55" s="380"/>
      <c r="E55" s="380"/>
      <c r="F55" s="380"/>
      <c r="G55" s="73">
        <v>500000</v>
      </c>
      <c r="H55" s="73">
        <v>1104325.29</v>
      </c>
      <c r="I55" s="73">
        <v>494110.53</v>
      </c>
      <c r="J55" s="174"/>
      <c r="K55" s="174">
        <f t="shared" si="0"/>
        <v>610214.76</v>
      </c>
    </row>
    <row r="56" spans="1:11" s="1" customFormat="1" ht="14.25" customHeight="1" thickBot="1">
      <c r="A56" s="379" t="s">
        <v>295</v>
      </c>
      <c r="B56" s="379"/>
      <c r="C56" s="380" t="s">
        <v>296</v>
      </c>
      <c r="D56" s="380"/>
      <c r="E56" s="380"/>
      <c r="F56" s="380"/>
      <c r="G56" s="73">
        <v>700000</v>
      </c>
      <c r="H56" s="73">
        <v>784408.4</v>
      </c>
      <c r="I56" s="73">
        <v>784408.4</v>
      </c>
      <c r="J56" s="174"/>
      <c r="K56" s="174">
        <f t="shared" si="0"/>
        <v>0</v>
      </c>
    </row>
    <row r="57" spans="1:11" s="1" customFormat="1" ht="14.25" customHeight="1" thickBot="1">
      <c r="A57" s="379" t="s">
        <v>297</v>
      </c>
      <c r="B57" s="379"/>
      <c r="C57" s="380" t="s">
        <v>191</v>
      </c>
      <c r="D57" s="380"/>
      <c r="E57" s="380"/>
      <c r="F57" s="380"/>
      <c r="G57" s="73">
        <v>486000</v>
      </c>
      <c r="H57" s="73">
        <v>1213953</v>
      </c>
      <c r="I57" s="73">
        <v>449240.4</v>
      </c>
      <c r="J57" s="174"/>
      <c r="K57" s="174">
        <f t="shared" si="0"/>
        <v>764712.6</v>
      </c>
    </row>
    <row r="58" spans="1:11" s="1" customFormat="1" ht="17.25" customHeight="1" thickBot="1">
      <c r="A58" s="379" t="s">
        <v>298</v>
      </c>
      <c r="B58" s="379"/>
      <c r="C58" s="380" t="s">
        <v>192</v>
      </c>
      <c r="D58" s="380"/>
      <c r="E58" s="380"/>
      <c r="F58" s="380"/>
      <c r="G58" s="73">
        <v>40000</v>
      </c>
      <c r="H58" s="73">
        <v>5821509.32</v>
      </c>
      <c r="I58" s="73">
        <v>424959.94</v>
      </c>
      <c r="J58" s="174"/>
      <c r="K58" s="174">
        <f t="shared" si="0"/>
        <v>5396549.38</v>
      </c>
    </row>
    <row r="59" spans="1:11" s="1" customFormat="1" ht="17.25" customHeight="1" thickBot="1">
      <c r="A59" s="379" t="s">
        <v>299</v>
      </c>
      <c r="B59" s="379"/>
      <c r="C59" s="380" t="s">
        <v>194</v>
      </c>
      <c r="D59" s="380"/>
      <c r="E59" s="380"/>
      <c r="F59" s="380"/>
      <c r="G59" s="73">
        <v>15000000</v>
      </c>
      <c r="H59" s="73">
        <v>90611239.8</v>
      </c>
      <c r="I59" s="73">
        <v>17799416.79</v>
      </c>
      <c r="J59" s="174"/>
      <c r="K59" s="174">
        <f t="shared" si="0"/>
        <v>72811823.00999999</v>
      </c>
    </row>
    <row r="60" spans="1:11" s="1" customFormat="1" ht="18" customHeight="1" thickBot="1">
      <c r="A60" s="379" t="s">
        <v>829</v>
      </c>
      <c r="B60" s="379"/>
      <c r="C60" s="380" t="s">
        <v>300</v>
      </c>
      <c r="D60" s="380"/>
      <c r="E60" s="380"/>
      <c r="F60" s="380"/>
      <c r="G60" s="73">
        <v>100</v>
      </c>
      <c r="H60" s="73">
        <v>0</v>
      </c>
      <c r="I60" s="73">
        <v>0</v>
      </c>
      <c r="J60" s="174"/>
      <c r="K60" s="174">
        <f t="shared" si="0"/>
        <v>0</v>
      </c>
    </row>
    <row r="61" spans="1:11" s="1" customFormat="1" ht="14.25" customHeight="1" thickBot="1">
      <c r="A61" s="379" t="s">
        <v>830</v>
      </c>
      <c r="B61" s="379"/>
      <c r="C61" s="380" t="s">
        <v>301</v>
      </c>
      <c r="D61" s="380"/>
      <c r="E61" s="380"/>
      <c r="F61" s="380"/>
      <c r="G61" s="73">
        <v>100</v>
      </c>
      <c r="H61" s="73">
        <v>0</v>
      </c>
      <c r="I61" s="73">
        <v>0</v>
      </c>
      <c r="J61" s="174"/>
      <c r="K61" s="174">
        <f t="shared" si="0"/>
        <v>0</v>
      </c>
    </row>
    <row r="62" spans="1:11" s="1" customFormat="1" ht="14.25" customHeight="1" thickBot="1">
      <c r="A62" s="379" t="s">
        <v>831</v>
      </c>
      <c r="B62" s="379"/>
      <c r="C62" s="380" t="s">
        <v>302</v>
      </c>
      <c r="D62" s="380"/>
      <c r="E62" s="380"/>
      <c r="F62" s="380"/>
      <c r="G62" s="73">
        <v>1000</v>
      </c>
      <c r="H62" s="73">
        <v>0</v>
      </c>
      <c r="I62" s="73">
        <v>0</v>
      </c>
      <c r="J62" s="174"/>
      <c r="K62" s="174">
        <f t="shared" si="0"/>
        <v>0</v>
      </c>
    </row>
    <row r="63" spans="1:11" s="1" customFormat="1" ht="16.5" customHeight="1" thickBot="1">
      <c r="A63" s="379" t="s">
        <v>832</v>
      </c>
      <c r="B63" s="379"/>
      <c r="C63" s="380" t="s">
        <v>303</v>
      </c>
      <c r="D63" s="380"/>
      <c r="E63" s="380"/>
      <c r="F63" s="380"/>
      <c r="G63" s="73">
        <v>100</v>
      </c>
      <c r="H63" s="73">
        <v>0</v>
      </c>
      <c r="I63" s="73">
        <v>0</v>
      </c>
      <c r="J63" s="174"/>
      <c r="K63" s="174">
        <f t="shared" si="0"/>
        <v>0</v>
      </c>
    </row>
    <row r="64" spans="1:11" s="1" customFormat="1" ht="18.75" customHeight="1" thickBot="1">
      <c r="A64" s="379" t="s">
        <v>833</v>
      </c>
      <c r="B64" s="379"/>
      <c r="C64" s="380" t="s">
        <v>304</v>
      </c>
      <c r="D64" s="380"/>
      <c r="E64" s="380"/>
      <c r="F64" s="380"/>
      <c r="G64" s="73">
        <v>100</v>
      </c>
      <c r="H64" s="73">
        <v>0</v>
      </c>
      <c r="I64" s="73">
        <v>0</v>
      </c>
      <c r="J64" s="174"/>
      <c r="K64" s="174">
        <f t="shared" si="0"/>
        <v>0</v>
      </c>
    </row>
    <row r="65" spans="1:11" s="1" customFormat="1" ht="17.25" customHeight="1" thickBot="1">
      <c r="A65" s="379" t="s">
        <v>834</v>
      </c>
      <c r="B65" s="379"/>
      <c r="C65" s="380" t="s">
        <v>305</v>
      </c>
      <c r="D65" s="380"/>
      <c r="E65" s="380"/>
      <c r="F65" s="380"/>
      <c r="G65" s="73">
        <v>3060000</v>
      </c>
      <c r="H65" s="73">
        <v>3060000</v>
      </c>
      <c r="I65" s="73">
        <v>3060000</v>
      </c>
      <c r="J65" s="174"/>
      <c r="K65" s="174">
        <f t="shared" si="0"/>
        <v>0</v>
      </c>
    </row>
    <row r="66" spans="1:11" s="1" customFormat="1" ht="14.25" customHeight="1" thickBot="1">
      <c r="A66" s="379" t="s">
        <v>835</v>
      </c>
      <c r="B66" s="379"/>
      <c r="C66" s="380" t="s">
        <v>699</v>
      </c>
      <c r="D66" s="380"/>
      <c r="E66" s="380"/>
      <c r="F66" s="380"/>
      <c r="G66" s="73">
        <v>200000</v>
      </c>
      <c r="H66" s="73">
        <v>249793.53</v>
      </c>
      <c r="I66" s="73">
        <v>249793.53</v>
      </c>
      <c r="J66" s="174"/>
      <c r="K66" s="174">
        <f t="shared" si="0"/>
        <v>0</v>
      </c>
    </row>
    <row r="67" spans="1:11" s="1" customFormat="1" ht="16.5" customHeight="1" thickBot="1">
      <c r="A67" s="379" t="s">
        <v>306</v>
      </c>
      <c r="B67" s="379"/>
      <c r="C67" s="380" t="s">
        <v>203</v>
      </c>
      <c r="D67" s="380"/>
      <c r="E67" s="380"/>
      <c r="F67" s="380"/>
      <c r="G67" s="73">
        <v>20000</v>
      </c>
      <c r="H67" s="73">
        <v>9562.5</v>
      </c>
      <c r="I67" s="73">
        <v>9562.5</v>
      </c>
      <c r="J67" s="174"/>
      <c r="K67" s="174">
        <f t="shared" si="0"/>
        <v>0</v>
      </c>
    </row>
    <row r="68" spans="1:11" s="1" customFormat="1" ht="16.5" customHeight="1" thickBot="1">
      <c r="A68" s="379" t="s">
        <v>836</v>
      </c>
      <c r="B68" s="379"/>
      <c r="C68" s="380" t="s">
        <v>307</v>
      </c>
      <c r="D68" s="380"/>
      <c r="E68" s="380"/>
      <c r="F68" s="380"/>
      <c r="G68" s="73">
        <v>100</v>
      </c>
      <c r="H68" s="73">
        <v>0</v>
      </c>
      <c r="I68" s="73">
        <v>0</v>
      </c>
      <c r="J68" s="174"/>
      <c r="K68" s="174">
        <f t="shared" si="0"/>
        <v>0</v>
      </c>
    </row>
    <row r="69" spans="1:11" s="1" customFormat="1" ht="16.5" customHeight="1" thickBot="1">
      <c r="A69" s="379" t="s">
        <v>308</v>
      </c>
      <c r="B69" s="379"/>
      <c r="C69" s="380" t="s">
        <v>206</v>
      </c>
      <c r="D69" s="380"/>
      <c r="E69" s="380"/>
      <c r="F69" s="380"/>
      <c r="G69" s="73">
        <v>4000000</v>
      </c>
      <c r="H69" s="73">
        <v>6773161.48</v>
      </c>
      <c r="I69" s="73">
        <v>4022495.69</v>
      </c>
      <c r="J69" s="174"/>
      <c r="K69" s="174">
        <f t="shared" si="0"/>
        <v>2750665.7900000005</v>
      </c>
    </row>
    <row r="70" spans="1:12" s="136" customFormat="1" ht="32.25" customHeight="1" thickBot="1">
      <c r="A70" s="375" t="s">
        <v>254</v>
      </c>
      <c r="B70" s="375"/>
      <c r="C70" s="375" t="s">
        <v>255</v>
      </c>
      <c r="D70" s="375"/>
      <c r="E70" s="375"/>
      <c r="F70" s="375"/>
      <c r="G70" s="201" t="s">
        <v>256</v>
      </c>
      <c r="H70" s="316" t="s">
        <v>257</v>
      </c>
      <c r="I70" s="201" t="s">
        <v>258</v>
      </c>
      <c r="J70" s="222"/>
      <c r="K70" s="174"/>
      <c r="L70" s="145"/>
    </row>
    <row r="71" spans="1:11" s="1" customFormat="1" ht="16.5" customHeight="1" thickBot="1">
      <c r="A71" s="379" t="s">
        <v>837</v>
      </c>
      <c r="B71" s="379"/>
      <c r="C71" s="380" t="s">
        <v>207</v>
      </c>
      <c r="D71" s="380"/>
      <c r="E71" s="380"/>
      <c r="F71" s="380"/>
      <c r="G71" s="73">
        <v>1500000</v>
      </c>
      <c r="H71" s="73">
        <v>1023738.86</v>
      </c>
      <c r="I71" s="73">
        <v>546944.05</v>
      </c>
      <c r="J71" s="174"/>
      <c r="K71" s="174">
        <f t="shared" si="0"/>
        <v>476794.80999999994</v>
      </c>
    </row>
    <row r="72" spans="1:11" s="1" customFormat="1" ht="16.5" customHeight="1" thickBot="1">
      <c r="A72" s="379" t="s">
        <v>827</v>
      </c>
      <c r="B72" s="379"/>
      <c r="C72" s="380" t="s">
        <v>309</v>
      </c>
      <c r="D72" s="380"/>
      <c r="E72" s="380"/>
      <c r="F72" s="380"/>
      <c r="G72" s="73">
        <v>100</v>
      </c>
      <c r="H72" s="73">
        <v>0</v>
      </c>
      <c r="I72" s="73">
        <v>0</v>
      </c>
      <c r="J72" s="174"/>
      <c r="K72" s="174">
        <f t="shared" si="0"/>
        <v>0</v>
      </c>
    </row>
    <row r="73" spans="1:11" s="1" customFormat="1" ht="16.5" thickBot="1">
      <c r="A73" s="384" t="s">
        <v>81</v>
      </c>
      <c r="B73" s="384"/>
      <c r="C73" s="384"/>
      <c r="D73" s="384"/>
      <c r="E73" s="384"/>
      <c r="F73" s="384"/>
      <c r="G73" s="74">
        <f>G72+G71+G69+G68+G67+G66+G65+G64+G63+G62+G61+G60+G59+G58+G57+G56+G55</f>
        <v>25507600</v>
      </c>
      <c r="H73" s="74">
        <f>SUM(H55:H72)</f>
        <v>110651692.18</v>
      </c>
      <c r="I73" s="74">
        <f>I72+I71+I69+I68+I67+I66+I65+I64+I63+I62+I61+I60+I59+I58+I57+I56+I55</f>
        <v>27840931.83</v>
      </c>
      <c r="J73" s="174"/>
      <c r="K73" s="174"/>
    </row>
    <row r="74" spans="1:11" s="1" customFormat="1" ht="16.5" customHeight="1" thickBot="1">
      <c r="A74" s="379" t="s">
        <v>310</v>
      </c>
      <c r="B74" s="379"/>
      <c r="C74" s="380" t="s">
        <v>210</v>
      </c>
      <c r="D74" s="380"/>
      <c r="E74" s="380"/>
      <c r="F74" s="380"/>
      <c r="G74" s="73">
        <v>100</v>
      </c>
      <c r="H74" s="73">
        <v>42684</v>
      </c>
      <c r="I74" s="73">
        <v>0</v>
      </c>
      <c r="J74" s="174"/>
      <c r="K74" s="174">
        <f t="shared" si="0"/>
        <v>42684</v>
      </c>
    </row>
    <row r="75" spans="1:11" s="1" customFormat="1" ht="16.5" customHeight="1" thickBot="1">
      <c r="A75" s="379" t="s">
        <v>311</v>
      </c>
      <c r="B75" s="379"/>
      <c r="C75" s="380" t="s">
        <v>211</v>
      </c>
      <c r="D75" s="380"/>
      <c r="E75" s="380"/>
      <c r="F75" s="380"/>
      <c r="G75" s="73">
        <v>70000</v>
      </c>
      <c r="H75" s="73">
        <v>148887.55</v>
      </c>
      <c r="I75" s="73">
        <v>78765.75</v>
      </c>
      <c r="J75" s="174"/>
      <c r="K75" s="174">
        <f t="shared" si="0"/>
        <v>70121.79999999999</v>
      </c>
    </row>
    <row r="76" spans="1:11" s="1" customFormat="1" ht="16.5" customHeight="1" thickBot="1">
      <c r="A76" s="379" t="s">
        <v>312</v>
      </c>
      <c r="B76" s="379"/>
      <c r="C76" s="380" t="s">
        <v>212</v>
      </c>
      <c r="D76" s="380"/>
      <c r="E76" s="380"/>
      <c r="F76" s="380"/>
      <c r="G76" s="73">
        <v>300000</v>
      </c>
      <c r="H76" s="73">
        <v>96300</v>
      </c>
      <c r="I76" s="73">
        <v>0</v>
      </c>
      <c r="J76" s="174"/>
      <c r="K76" s="174">
        <f aca="true" t="shared" si="1" ref="K76:K83">H76-I76</f>
        <v>96300</v>
      </c>
    </row>
    <row r="77" spans="1:11" s="1" customFormat="1" ht="16.5" customHeight="1" thickBot="1">
      <c r="A77" s="379" t="s">
        <v>313</v>
      </c>
      <c r="B77" s="379"/>
      <c r="C77" s="380" t="s">
        <v>213</v>
      </c>
      <c r="D77" s="380"/>
      <c r="E77" s="380"/>
      <c r="F77" s="380"/>
      <c r="G77" s="73">
        <v>45000</v>
      </c>
      <c r="H77" s="73">
        <v>105468</v>
      </c>
      <c r="I77" s="73">
        <v>43600</v>
      </c>
      <c r="J77" s="174"/>
      <c r="K77" s="174">
        <f t="shared" si="1"/>
        <v>61868</v>
      </c>
    </row>
    <row r="78" spans="1:11" s="1" customFormat="1" ht="16.5" thickBot="1">
      <c r="A78" s="384" t="s">
        <v>82</v>
      </c>
      <c r="B78" s="384"/>
      <c r="C78" s="384"/>
      <c r="D78" s="384"/>
      <c r="E78" s="384"/>
      <c r="F78" s="384"/>
      <c r="G78" s="74">
        <f>SUM(G74:G77)</f>
        <v>415100</v>
      </c>
      <c r="H78" s="74">
        <f>SUM(H74:H77)</f>
        <v>393339.55</v>
      </c>
      <c r="I78" s="74">
        <f>SUM(I74:I77)</f>
        <v>122365.75</v>
      </c>
      <c r="J78" s="174"/>
      <c r="K78" s="174"/>
    </row>
    <row r="79" spans="1:11" s="1" customFormat="1" ht="19.5" thickBot="1">
      <c r="A79" s="382" t="s">
        <v>89</v>
      </c>
      <c r="B79" s="382"/>
      <c r="C79" s="382"/>
      <c r="D79" s="382"/>
      <c r="E79" s="382"/>
      <c r="F79" s="382"/>
      <c r="G79" s="75">
        <f>G78+G73</f>
        <v>25922700</v>
      </c>
      <c r="H79" s="75">
        <f>H78+H73</f>
        <v>111045031.73</v>
      </c>
      <c r="I79" s="75">
        <f>I78+I73</f>
        <v>27963297.58</v>
      </c>
      <c r="J79" s="174"/>
      <c r="K79" s="174"/>
    </row>
    <row r="80" spans="1:11" s="1" customFormat="1" ht="16.5" customHeight="1" thickBot="1">
      <c r="A80" s="379" t="s">
        <v>314</v>
      </c>
      <c r="B80" s="379"/>
      <c r="C80" s="380" t="s">
        <v>215</v>
      </c>
      <c r="D80" s="380"/>
      <c r="E80" s="380"/>
      <c r="F80" s="380"/>
      <c r="G80" s="73">
        <v>900000</v>
      </c>
      <c r="H80" s="73">
        <v>1000579.37</v>
      </c>
      <c r="I80" s="73">
        <v>1000579.37</v>
      </c>
      <c r="J80" s="174"/>
      <c r="K80" s="174">
        <f t="shared" si="1"/>
        <v>0</v>
      </c>
    </row>
    <row r="81" spans="1:11" s="1" customFormat="1" ht="16.5" thickBot="1">
      <c r="A81" s="384" t="s">
        <v>81</v>
      </c>
      <c r="B81" s="384"/>
      <c r="C81" s="384"/>
      <c r="D81" s="384"/>
      <c r="E81" s="384"/>
      <c r="F81" s="384"/>
      <c r="G81" s="74">
        <f>SUM(G80)</f>
        <v>900000</v>
      </c>
      <c r="H81" s="74">
        <f>SUM(H80)</f>
        <v>1000579.37</v>
      </c>
      <c r="I81" s="74">
        <f>SUM(I80)</f>
        <v>1000579.37</v>
      </c>
      <c r="J81" s="174"/>
      <c r="K81" s="174"/>
    </row>
    <row r="82" spans="1:11" s="1" customFormat="1" ht="16.5" thickBot="1">
      <c r="A82" s="379" t="s">
        <v>315</v>
      </c>
      <c r="B82" s="379"/>
      <c r="C82" s="380" t="s">
        <v>216</v>
      </c>
      <c r="D82" s="380"/>
      <c r="E82" s="380"/>
      <c r="F82" s="380"/>
      <c r="G82" s="73">
        <v>2000</v>
      </c>
      <c r="H82" s="73">
        <v>400</v>
      </c>
      <c r="I82" s="73">
        <v>400</v>
      </c>
      <c r="J82" s="174"/>
      <c r="K82" s="174">
        <f t="shared" si="1"/>
        <v>0</v>
      </c>
    </row>
    <row r="83" spans="1:11" s="1" customFormat="1" ht="16.5" customHeight="1" thickBot="1">
      <c r="A83" s="379" t="s">
        <v>316</v>
      </c>
      <c r="B83" s="379"/>
      <c r="C83" s="380" t="s">
        <v>217</v>
      </c>
      <c r="D83" s="380"/>
      <c r="E83" s="380"/>
      <c r="F83" s="380"/>
      <c r="G83" s="73">
        <v>100000</v>
      </c>
      <c r="H83" s="73">
        <v>644125.46</v>
      </c>
      <c r="I83" s="73">
        <v>173449.88</v>
      </c>
      <c r="J83" s="174"/>
      <c r="K83" s="174">
        <f t="shared" si="1"/>
        <v>470675.57999999996</v>
      </c>
    </row>
    <row r="84" spans="1:11" s="1" customFormat="1" ht="16.5" thickBot="1">
      <c r="A84" s="384" t="s">
        <v>85</v>
      </c>
      <c r="B84" s="384"/>
      <c r="C84" s="384"/>
      <c r="D84" s="384"/>
      <c r="E84" s="384"/>
      <c r="F84" s="384"/>
      <c r="G84" s="74">
        <f>SUM(G82:G83)</f>
        <v>102000</v>
      </c>
      <c r="H84" s="74">
        <f>SUM(H82:H83)</f>
        <v>644525.46</v>
      </c>
      <c r="I84" s="74">
        <f>SUM(I82:I83)</f>
        <v>173849.88</v>
      </c>
      <c r="J84" s="174"/>
      <c r="K84" s="174"/>
    </row>
    <row r="85" spans="1:11" s="1" customFormat="1" ht="19.5" thickBot="1">
      <c r="A85" s="382" t="s">
        <v>90</v>
      </c>
      <c r="B85" s="382"/>
      <c r="C85" s="382"/>
      <c r="D85" s="382"/>
      <c r="E85" s="382"/>
      <c r="F85" s="382"/>
      <c r="G85" s="75">
        <f>G84+G81</f>
        <v>1002000</v>
      </c>
      <c r="H85" s="75">
        <f>H84+H81</f>
        <v>1645104.83</v>
      </c>
      <c r="I85" s="75">
        <f>I84+I81</f>
        <v>1174429.25</v>
      </c>
      <c r="J85" s="174"/>
      <c r="K85" s="174"/>
    </row>
    <row r="86" spans="1:11" s="1" customFormat="1" ht="16.5" customHeight="1" thickBot="1">
      <c r="A86" s="379" t="s">
        <v>317</v>
      </c>
      <c r="B86" s="379"/>
      <c r="C86" s="380" t="s">
        <v>318</v>
      </c>
      <c r="D86" s="380"/>
      <c r="E86" s="380"/>
      <c r="F86" s="380"/>
      <c r="G86" s="73">
        <v>4000000</v>
      </c>
      <c r="H86" s="73">
        <v>1538697.9</v>
      </c>
      <c r="I86" s="73">
        <v>1538697.9</v>
      </c>
      <c r="J86" s="174"/>
      <c r="K86" s="174">
        <f>H86-I86</f>
        <v>0</v>
      </c>
    </row>
    <row r="87" spans="1:11" s="1" customFormat="1" ht="16.5" thickBot="1">
      <c r="A87" s="384" t="s">
        <v>81</v>
      </c>
      <c r="B87" s="384"/>
      <c r="C87" s="384"/>
      <c r="D87" s="384"/>
      <c r="E87" s="384"/>
      <c r="F87" s="384"/>
      <c r="G87" s="74">
        <f>SUM(G86)</f>
        <v>4000000</v>
      </c>
      <c r="H87" s="74">
        <f>SUM(H86)</f>
        <v>1538697.9</v>
      </c>
      <c r="I87" s="74">
        <f>SUM(I86)</f>
        <v>1538697.9</v>
      </c>
      <c r="J87" s="174"/>
      <c r="K87" s="174"/>
    </row>
    <row r="88" spans="1:11" s="1" customFormat="1" ht="19.5" thickBot="1">
      <c r="A88" s="382" t="s">
        <v>91</v>
      </c>
      <c r="B88" s="382"/>
      <c r="C88" s="382"/>
      <c r="D88" s="382"/>
      <c r="E88" s="382"/>
      <c r="F88" s="382"/>
      <c r="G88" s="75">
        <f>G87</f>
        <v>4000000</v>
      </c>
      <c r="H88" s="75">
        <f>H87</f>
        <v>1538697.9</v>
      </c>
      <c r="I88" s="75">
        <f>I87</f>
        <v>1538697.9</v>
      </c>
      <c r="J88" s="174"/>
      <c r="K88" s="174"/>
    </row>
    <row r="89" spans="1:11" s="1" customFormat="1" ht="19.5" thickBot="1">
      <c r="A89" s="388" t="s">
        <v>92</v>
      </c>
      <c r="B89" s="388"/>
      <c r="C89" s="388"/>
      <c r="D89" s="388"/>
      <c r="E89" s="388"/>
      <c r="F89" s="388"/>
      <c r="G89" s="76">
        <f>G88+G85+G79+G54+G39+G27</f>
        <v>106802000</v>
      </c>
      <c r="H89" s="76">
        <f>H88+H85+H79+H54+H39+H27</f>
        <v>262526891.23</v>
      </c>
      <c r="I89" s="76">
        <f>I88+I85+I79+I54+I39+I27</f>
        <v>98502285.36</v>
      </c>
      <c r="J89" s="174"/>
      <c r="K89" s="174">
        <f>SUM(K11:K88)</f>
        <v>164024605.87</v>
      </c>
    </row>
    <row r="90" spans="3:6" s="1" customFormat="1" ht="15">
      <c r="C90" s="77"/>
      <c r="D90" s="77"/>
      <c r="E90" s="77"/>
      <c r="F90" s="77"/>
    </row>
    <row r="91" spans="1:9" s="1" customFormat="1" ht="15">
      <c r="A91" s="389" t="s">
        <v>100</v>
      </c>
      <c r="B91" s="389"/>
      <c r="C91" s="389"/>
      <c r="D91" s="30"/>
      <c r="E91" s="77"/>
      <c r="F91" s="15"/>
      <c r="G91" s="15"/>
      <c r="H91" s="390" t="s">
        <v>100</v>
      </c>
      <c r="I91" s="390"/>
    </row>
    <row r="92" spans="1:9" s="1" customFormat="1" ht="18">
      <c r="A92" s="391" t="s">
        <v>101</v>
      </c>
      <c r="B92" s="391"/>
      <c r="C92" s="391"/>
      <c r="D92" s="30"/>
      <c r="E92" s="77"/>
      <c r="F92" s="70"/>
      <c r="H92" s="392" t="s">
        <v>120</v>
      </c>
      <c r="I92" s="392"/>
    </row>
  </sheetData>
  <sheetProtection/>
  <mergeCells count="152">
    <mergeCell ref="A2:B2"/>
    <mergeCell ref="A1:B1"/>
    <mergeCell ref="B7:I7"/>
    <mergeCell ref="B8:I8"/>
    <mergeCell ref="A87:F87"/>
    <mergeCell ref="A88:F88"/>
    <mergeCell ref="C86:F86"/>
    <mergeCell ref="A78:F78"/>
    <mergeCell ref="A79:F79"/>
    <mergeCell ref="A80:B80"/>
    <mergeCell ref="A89:F89"/>
    <mergeCell ref="A91:C91"/>
    <mergeCell ref="H91:I91"/>
    <mergeCell ref="A92:C92"/>
    <mergeCell ref="H92:I92"/>
    <mergeCell ref="A83:B83"/>
    <mergeCell ref="C83:F83"/>
    <mergeCell ref="A84:F84"/>
    <mergeCell ref="A85:F85"/>
    <mergeCell ref="A86:B86"/>
    <mergeCell ref="C80:F80"/>
    <mergeCell ref="A81:F81"/>
    <mergeCell ref="A82:B82"/>
    <mergeCell ref="C82:F82"/>
    <mergeCell ref="A75:B75"/>
    <mergeCell ref="C75:F75"/>
    <mergeCell ref="A76:B76"/>
    <mergeCell ref="C76:F76"/>
    <mergeCell ref="A77:B77"/>
    <mergeCell ref="C77:F77"/>
    <mergeCell ref="A71:B71"/>
    <mergeCell ref="C71:F71"/>
    <mergeCell ref="A72:B72"/>
    <mergeCell ref="C72:F72"/>
    <mergeCell ref="A73:F73"/>
    <mergeCell ref="A74:B74"/>
    <mergeCell ref="C74:F74"/>
    <mergeCell ref="A66:B66"/>
    <mergeCell ref="C66:F66"/>
    <mergeCell ref="A70:B70"/>
    <mergeCell ref="C70:F70"/>
    <mergeCell ref="A67:B67"/>
    <mergeCell ref="C67:F67"/>
    <mergeCell ref="A68:B68"/>
    <mergeCell ref="C68:F68"/>
    <mergeCell ref="A69:B69"/>
    <mergeCell ref="C69:F69"/>
    <mergeCell ref="A63:B63"/>
    <mergeCell ref="C63:F63"/>
    <mergeCell ref="A64:B64"/>
    <mergeCell ref="C64:F64"/>
    <mergeCell ref="A65:B65"/>
    <mergeCell ref="C65:F65"/>
    <mergeCell ref="A60:B60"/>
    <mergeCell ref="C60:F60"/>
    <mergeCell ref="A61:B61"/>
    <mergeCell ref="C61:F61"/>
    <mergeCell ref="A62:B62"/>
    <mergeCell ref="C62:F62"/>
    <mergeCell ref="A57:B57"/>
    <mergeCell ref="C57:F57"/>
    <mergeCell ref="A58:B58"/>
    <mergeCell ref="C58:F58"/>
    <mergeCell ref="A59:B59"/>
    <mergeCell ref="C59:F59"/>
    <mergeCell ref="A53:F53"/>
    <mergeCell ref="A54:F54"/>
    <mergeCell ref="A55:B55"/>
    <mergeCell ref="C55:F55"/>
    <mergeCell ref="A56:B56"/>
    <mergeCell ref="C56:F56"/>
    <mergeCell ref="A49:F49"/>
    <mergeCell ref="A50:B50"/>
    <mergeCell ref="C50:F50"/>
    <mergeCell ref="A51:B51"/>
    <mergeCell ref="C51:F51"/>
    <mergeCell ref="A52:B52"/>
    <mergeCell ref="C52:F52"/>
    <mergeCell ref="A46:B46"/>
    <mergeCell ref="C46:F46"/>
    <mergeCell ref="A47:B47"/>
    <mergeCell ref="C47:F47"/>
    <mergeCell ref="A48:B48"/>
    <mergeCell ref="C48:F48"/>
    <mergeCell ref="A43:B43"/>
    <mergeCell ref="C43:F43"/>
    <mergeCell ref="A44:B44"/>
    <mergeCell ref="C44:F44"/>
    <mergeCell ref="A45:B45"/>
    <mergeCell ref="C45:F45"/>
    <mergeCell ref="A40:B40"/>
    <mergeCell ref="C40:F40"/>
    <mergeCell ref="A41:B41"/>
    <mergeCell ref="C41:F41"/>
    <mergeCell ref="A42:B42"/>
    <mergeCell ref="C42:F42"/>
    <mergeCell ref="A36:B36"/>
    <mergeCell ref="C36:F36"/>
    <mergeCell ref="A37:B37"/>
    <mergeCell ref="C37:F37"/>
    <mergeCell ref="A38:F38"/>
    <mergeCell ref="A39:F39"/>
    <mergeCell ref="A31:B31"/>
    <mergeCell ref="C31:F31"/>
    <mergeCell ref="A32:F32"/>
    <mergeCell ref="A35:B35"/>
    <mergeCell ref="C35:F35"/>
    <mergeCell ref="A33:B33"/>
    <mergeCell ref="C33:F33"/>
    <mergeCell ref="A34:B34"/>
    <mergeCell ref="C34:F34"/>
    <mergeCell ref="A27:F27"/>
    <mergeCell ref="A28:B28"/>
    <mergeCell ref="C28:F28"/>
    <mergeCell ref="A29:F29"/>
    <mergeCell ref="A30:B30"/>
    <mergeCell ref="C30:F30"/>
    <mergeCell ref="A23:B23"/>
    <mergeCell ref="C23:F23"/>
    <mergeCell ref="A24:F24"/>
    <mergeCell ref="A25:B25"/>
    <mergeCell ref="C25:F25"/>
    <mergeCell ref="A26:F26"/>
    <mergeCell ref="A19:B19"/>
    <mergeCell ref="C19:F19"/>
    <mergeCell ref="A20:F20"/>
    <mergeCell ref="A21:B21"/>
    <mergeCell ref="C21:F21"/>
    <mergeCell ref="A22:B22"/>
    <mergeCell ref="C22:F22"/>
    <mergeCell ref="A15:B15"/>
    <mergeCell ref="C15:F15"/>
    <mergeCell ref="A16:F16"/>
    <mergeCell ref="A17:B17"/>
    <mergeCell ref="C17:F17"/>
    <mergeCell ref="A18:B18"/>
    <mergeCell ref="C18:F18"/>
    <mergeCell ref="A11:B11"/>
    <mergeCell ref="C11:F11"/>
    <mergeCell ref="A12:B12"/>
    <mergeCell ref="C12:F12"/>
    <mergeCell ref="A13:F13"/>
    <mergeCell ref="A14:B14"/>
    <mergeCell ref="C14:F14"/>
    <mergeCell ref="A3:B3"/>
    <mergeCell ref="A10:B10"/>
    <mergeCell ref="C10:F10"/>
    <mergeCell ref="C6:I6"/>
    <mergeCell ref="A6:B6"/>
    <mergeCell ref="A5:B5"/>
    <mergeCell ref="C4:I5"/>
    <mergeCell ref="A4:B4"/>
  </mergeCells>
  <printOptions/>
  <pageMargins left="0.16" right="0.35" top="0.22" bottom="0.16" header="0.22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rightToLeft="1" zoomScalePageLayoutView="0" workbookViewId="0" topLeftCell="A4">
      <selection activeCell="H15" sqref="H15:H21"/>
    </sheetView>
  </sheetViews>
  <sheetFormatPr defaultColWidth="11.421875" defaultRowHeight="15"/>
  <cols>
    <col min="1" max="6" width="11.421875" style="1" customWidth="1"/>
    <col min="7" max="7" width="21.8515625" style="1" customWidth="1"/>
    <col min="8" max="8" width="30.421875" style="1" customWidth="1"/>
    <col min="9" max="9" width="23.00390625" style="1" customWidth="1"/>
  </cols>
  <sheetData>
    <row r="1" spans="1:8" s="1" customFormat="1" ht="15">
      <c r="A1" s="374"/>
      <c r="B1" s="374"/>
      <c r="C1" s="66"/>
      <c r="D1" s="66"/>
      <c r="E1" s="66"/>
      <c r="F1" s="3"/>
      <c r="G1" s="3"/>
      <c r="H1" s="2"/>
    </row>
    <row r="2" spans="1:8" s="1" customFormat="1" ht="15">
      <c r="A2" s="374"/>
      <c r="B2" s="374"/>
      <c r="C2" s="68"/>
      <c r="D2" s="68"/>
      <c r="E2" s="68"/>
      <c r="F2" s="3"/>
      <c r="G2" s="3"/>
      <c r="H2" s="2"/>
    </row>
    <row r="3" spans="1:8" s="1" customFormat="1" ht="15">
      <c r="A3" s="374"/>
      <c r="B3" s="374"/>
      <c r="C3" s="68"/>
      <c r="D3" s="68"/>
      <c r="E3" s="68"/>
      <c r="F3" s="3"/>
      <c r="G3" s="3"/>
      <c r="H3" s="2"/>
    </row>
    <row r="4" spans="1:2" s="1" customFormat="1" ht="15">
      <c r="A4" s="374"/>
      <c r="B4" s="374"/>
    </row>
    <row r="5" spans="1:10" s="1" customFormat="1" ht="15">
      <c r="A5" s="374"/>
      <c r="B5" s="374"/>
      <c r="J5" s="78"/>
    </row>
    <row r="6" spans="1:2" s="1" customFormat="1" ht="15">
      <c r="A6" s="65"/>
      <c r="B6" s="65"/>
    </row>
    <row r="7" spans="1:2" s="1" customFormat="1" ht="15">
      <c r="A7" s="65"/>
      <c r="B7" s="65"/>
    </row>
    <row r="8" spans="1:9" s="1" customFormat="1" ht="15.75" thickBot="1">
      <c r="A8" s="65"/>
      <c r="B8" s="65"/>
      <c r="C8" s="6"/>
      <c r="D8" s="6"/>
      <c r="E8" s="6"/>
      <c r="F8" s="6"/>
      <c r="G8" s="6"/>
      <c r="H8" s="6"/>
      <c r="I8" s="6"/>
    </row>
    <row r="9" spans="1:9" s="1" customFormat="1" ht="15" customHeight="1">
      <c r="A9" s="399" t="s">
        <v>865</v>
      </c>
      <c r="B9" s="400"/>
      <c r="C9" s="400"/>
      <c r="D9" s="400"/>
      <c r="E9" s="400"/>
      <c r="F9" s="400"/>
      <c r="G9" s="400"/>
      <c r="H9" s="400"/>
      <c r="I9" s="401"/>
    </row>
    <row r="10" spans="1:9" s="1" customFormat="1" ht="15" customHeight="1">
      <c r="A10" s="402"/>
      <c r="B10" s="403"/>
      <c r="C10" s="403"/>
      <c r="D10" s="403"/>
      <c r="E10" s="403"/>
      <c r="F10" s="403"/>
      <c r="G10" s="403"/>
      <c r="H10" s="403"/>
      <c r="I10" s="404"/>
    </row>
    <row r="11" spans="1:9" s="1" customFormat="1" ht="15" customHeight="1">
      <c r="A11" s="405" t="s">
        <v>700</v>
      </c>
      <c r="B11" s="406"/>
      <c r="C11" s="406"/>
      <c r="D11" s="406"/>
      <c r="E11" s="406"/>
      <c r="F11" s="406"/>
      <c r="G11" s="406"/>
      <c r="H11" s="406"/>
      <c r="I11" s="407"/>
    </row>
    <row r="12" spans="1:9" s="1" customFormat="1" ht="19.5" customHeight="1" thickBot="1">
      <c r="A12" s="408"/>
      <c r="B12" s="409"/>
      <c r="C12" s="409"/>
      <c r="D12" s="409"/>
      <c r="E12" s="409"/>
      <c r="F12" s="409"/>
      <c r="G12" s="409"/>
      <c r="H12" s="409"/>
      <c r="I12" s="410"/>
    </row>
    <row r="13" spans="1:9" s="1" customFormat="1" ht="16.5" thickBot="1">
      <c r="A13" s="10"/>
      <c r="B13" s="10"/>
      <c r="C13" s="69"/>
      <c r="D13" s="69"/>
      <c r="E13" s="69"/>
      <c r="F13" s="69"/>
      <c r="G13" s="69"/>
      <c r="H13" s="69"/>
      <c r="I13" s="69"/>
    </row>
    <row r="14" spans="1:12" s="1" customFormat="1" ht="59.25" customHeight="1" thickBot="1">
      <c r="A14" s="411" t="s">
        <v>319</v>
      </c>
      <c r="B14" s="411"/>
      <c r="C14" s="411" t="s">
        <v>320</v>
      </c>
      <c r="D14" s="411"/>
      <c r="E14" s="411"/>
      <c r="F14" s="411"/>
      <c r="G14" s="71" t="s">
        <v>256</v>
      </c>
      <c r="H14" s="72" t="s">
        <v>257</v>
      </c>
      <c r="I14" s="71" t="s">
        <v>258</v>
      </c>
      <c r="K14" s="78"/>
      <c r="L14" s="24"/>
    </row>
    <row r="15" spans="1:9" s="1" customFormat="1" ht="19.5" customHeight="1" thickBot="1">
      <c r="A15" s="379" t="s">
        <v>321</v>
      </c>
      <c r="B15" s="379"/>
      <c r="C15" s="412" t="s">
        <v>322</v>
      </c>
      <c r="D15" s="412"/>
      <c r="E15" s="412"/>
      <c r="F15" s="412"/>
      <c r="G15" s="79">
        <v>19319000</v>
      </c>
      <c r="H15" s="79">
        <v>22443141.8</v>
      </c>
      <c r="I15" s="79">
        <v>22443141.8</v>
      </c>
    </row>
    <row r="16" spans="1:9" s="1" customFormat="1" ht="19.5" customHeight="1" thickBot="1">
      <c r="A16" s="379" t="s">
        <v>323</v>
      </c>
      <c r="B16" s="379"/>
      <c r="C16" s="412" t="s">
        <v>324</v>
      </c>
      <c r="D16" s="412"/>
      <c r="E16" s="412"/>
      <c r="F16" s="412"/>
      <c r="G16" s="79">
        <v>0</v>
      </c>
      <c r="H16" s="79">
        <v>65129185.38</v>
      </c>
      <c r="I16" s="79">
        <v>65129185.38</v>
      </c>
    </row>
    <row r="17" spans="1:9" s="1" customFormat="1" ht="19.5" thickBot="1">
      <c r="A17" s="384" t="s">
        <v>81</v>
      </c>
      <c r="B17" s="384"/>
      <c r="C17" s="384"/>
      <c r="D17" s="384"/>
      <c r="E17" s="384"/>
      <c r="F17" s="384"/>
      <c r="G17" s="80">
        <f>SUM(G15:G16)</f>
        <v>19319000</v>
      </c>
      <c r="H17" s="80">
        <f>SUM(H15:H16)</f>
        <v>87572327.18</v>
      </c>
      <c r="I17" s="80">
        <f>SUM(I15:I16)</f>
        <v>87572327.18</v>
      </c>
    </row>
    <row r="18" spans="1:9" s="1" customFormat="1" ht="19.5" customHeight="1" thickBot="1">
      <c r="A18" s="379" t="s">
        <v>873</v>
      </c>
      <c r="B18" s="379"/>
      <c r="C18" s="412" t="s">
        <v>874</v>
      </c>
      <c r="D18" s="412"/>
      <c r="E18" s="412"/>
      <c r="F18" s="412"/>
      <c r="G18" s="79">
        <v>0</v>
      </c>
      <c r="H18" s="79">
        <v>2210800</v>
      </c>
      <c r="I18" s="79">
        <v>2210800</v>
      </c>
    </row>
    <row r="19" spans="1:9" s="1" customFormat="1" ht="19.5" thickBot="1">
      <c r="A19" s="384" t="s">
        <v>84</v>
      </c>
      <c r="B19" s="384"/>
      <c r="C19" s="384"/>
      <c r="D19" s="384"/>
      <c r="E19" s="384"/>
      <c r="F19" s="384"/>
      <c r="G19" s="80">
        <f>SUM(G18:G18)</f>
        <v>0</v>
      </c>
      <c r="H19" s="80">
        <f>SUM(H18:H18)</f>
        <v>2210800</v>
      </c>
      <c r="I19" s="80">
        <f>SUM(I18:I18)</f>
        <v>2210800</v>
      </c>
    </row>
    <row r="20" spans="1:9" s="1" customFormat="1" ht="19.5" customHeight="1" thickBot="1">
      <c r="A20" s="379" t="s">
        <v>325</v>
      </c>
      <c r="B20" s="379"/>
      <c r="C20" s="412" t="s">
        <v>326</v>
      </c>
      <c r="D20" s="412"/>
      <c r="E20" s="412"/>
      <c r="F20" s="412"/>
      <c r="G20" s="79">
        <v>0</v>
      </c>
      <c r="H20" s="79">
        <v>6900000</v>
      </c>
      <c r="I20" s="79">
        <v>6900000</v>
      </c>
    </row>
    <row r="21" spans="1:9" s="1" customFormat="1" ht="19.5" thickBot="1">
      <c r="A21" s="384" t="s">
        <v>85</v>
      </c>
      <c r="B21" s="384"/>
      <c r="C21" s="384"/>
      <c r="D21" s="384"/>
      <c r="E21" s="384"/>
      <c r="F21" s="384"/>
      <c r="G21" s="80">
        <f>SUM(G20)</f>
        <v>0</v>
      </c>
      <c r="H21" s="80">
        <f>SUM(H20)</f>
        <v>6900000</v>
      </c>
      <c r="I21" s="80">
        <f>SUM(I20)</f>
        <v>6900000</v>
      </c>
    </row>
    <row r="22" spans="1:9" s="1" customFormat="1" ht="19.5" thickBot="1">
      <c r="A22" s="382" t="s">
        <v>90</v>
      </c>
      <c r="B22" s="382"/>
      <c r="C22" s="382"/>
      <c r="D22" s="382"/>
      <c r="E22" s="382"/>
      <c r="F22" s="382"/>
      <c r="G22" s="81">
        <f>G21+G19+G17</f>
        <v>19319000</v>
      </c>
      <c r="H22" s="81">
        <f>H21+H19+H17</f>
        <v>96683127.18</v>
      </c>
      <c r="I22" s="81">
        <f>I21+I19+I17</f>
        <v>96683127.18</v>
      </c>
    </row>
    <row r="23" spans="1:9" s="1" customFormat="1" ht="21.75" thickBot="1">
      <c r="A23" s="388" t="s">
        <v>92</v>
      </c>
      <c r="B23" s="388"/>
      <c r="C23" s="388"/>
      <c r="D23" s="388"/>
      <c r="E23" s="388"/>
      <c r="F23" s="388"/>
      <c r="G23" s="82">
        <f>SUM(G22)</f>
        <v>19319000</v>
      </c>
      <c r="H23" s="82">
        <f>SUM(H22)</f>
        <v>96683127.18</v>
      </c>
      <c r="I23" s="82">
        <f>SUM(I22)</f>
        <v>96683127.18</v>
      </c>
    </row>
    <row r="24" s="1" customFormat="1" ht="15"/>
    <row r="25" spans="2:9" s="1" customFormat="1" ht="15">
      <c r="B25" s="389" t="s">
        <v>100</v>
      </c>
      <c r="C25" s="389"/>
      <c r="D25" s="389"/>
      <c r="F25" s="15"/>
      <c r="G25" s="15"/>
      <c r="H25" s="413" t="s">
        <v>100</v>
      </c>
      <c r="I25" s="413"/>
    </row>
    <row r="26" spans="2:9" s="1" customFormat="1" ht="21">
      <c r="B26" s="414" t="s">
        <v>101</v>
      </c>
      <c r="C26" s="414"/>
      <c r="D26" s="414"/>
      <c r="E26" s="16"/>
      <c r="F26" s="6"/>
      <c r="H26" s="415" t="s">
        <v>327</v>
      </c>
      <c r="I26" s="415"/>
    </row>
  </sheetData>
  <sheetProtection/>
  <mergeCells count="26">
    <mergeCell ref="C18:F18"/>
    <mergeCell ref="H25:I25"/>
    <mergeCell ref="B26:D26"/>
    <mergeCell ref="H26:I26"/>
    <mergeCell ref="A20:B20"/>
    <mergeCell ref="C20:F20"/>
    <mergeCell ref="A21:F21"/>
    <mergeCell ref="A22:F22"/>
    <mergeCell ref="A23:F23"/>
    <mergeCell ref="B25:D25"/>
    <mergeCell ref="A14:B14"/>
    <mergeCell ref="C14:F14"/>
    <mergeCell ref="A15:B15"/>
    <mergeCell ref="C15:F15"/>
    <mergeCell ref="A16:B16"/>
    <mergeCell ref="C16:F16"/>
    <mergeCell ref="A17:F17"/>
    <mergeCell ref="A19:F19"/>
    <mergeCell ref="A18:B18"/>
    <mergeCell ref="A9:I10"/>
    <mergeCell ref="A11:I12"/>
    <mergeCell ref="A1:B1"/>
    <mergeCell ref="A2:B2"/>
    <mergeCell ref="A3:B3"/>
    <mergeCell ref="A4:B4"/>
    <mergeCell ref="A5:B5"/>
  </mergeCells>
  <printOptions/>
  <pageMargins left="0.16" right="0.16" top="0.22" bottom="0.75" header="0.22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"/>
  <sheetViews>
    <sheetView rightToLeft="1" zoomScalePageLayoutView="0" workbookViewId="0" topLeftCell="A1">
      <selection activeCell="K14" sqref="K14"/>
    </sheetView>
  </sheetViews>
  <sheetFormatPr defaultColWidth="11.421875" defaultRowHeight="15"/>
  <cols>
    <col min="7" max="7" width="21.28125" style="0" customWidth="1"/>
    <col min="8" max="8" width="30.140625" style="0" customWidth="1"/>
    <col min="9" max="9" width="24.00390625" style="0" customWidth="1"/>
  </cols>
  <sheetData>
    <row r="1" spans="1:8" s="1" customFormat="1" ht="15">
      <c r="A1" s="416"/>
      <c r="B1" s="416"/>
      <c r="C1" s="66"/>
      <c r="D1" s="66"/>
      <c r="E1" s="66"/>
      <c r="F1" s="3"/>
      <c r="G1" s="3"/>
      <c r="H1" s="2"/>
    </row>
    <row r="2" spans="1:8" s="1" customFormat="1" ht="15">
      <c r="A2" s="417"/>
      <c r="B2" s="417"/>
      <c r="C2" s="68"/>
      <c r="D2" s="68"/>
      <c r="E2" s="68"/>
      <c r="F2" s="3"/>
      <c r="G2" s="3"/>
      <c r="H2" s="2"/>
    </row>
    <row r="3" spans="1:8" s="1" customFormat="1" ht="15">
      <c r="A3" s="417"/>
      <c r="B3" s="417"/>
      <c r="C3" s="68"/>
      <c r="D3" s="68"/>
      <c r="E3" s="68"/>
      <c r="F3" s="3"/>
      <c r="G3" s="3"/>
      <c r="H3" s="2"/>
    </row>
    <row r="4" spans="1:9" s="1" customFormat="1" ht="15">
      <c r="A4" s="417"/>
      <c r="B4" s="417"/>
      <c r="C4" s="377"/>
      <c r="D4" s="377"/>
      <c r="E4" s="377"/>
      <c r="F4" s="377"/>
      <c r="G4" s="377"/>
      <c r="H4" s="377"/>
      <c r="I4" s="377"/>
    </row>
    <row r="5" spans="1:12" s="1" customFormat="1" ht="15">
      <c r="A5" s="417"/>
      <c r="B5" s="417"/>
      <c r="C5" s="377"/>
      <c r="D5" s="377"/>
      <c r="E5" s="377"/>
      <c r="F5" s="377"/>
      <c r="G5" s="377"/>
      <c r="H5" s="377"/>
      <c r="I5" s="377"/>
      <c r="J5" s="78"/>
      <c r="L5" s="24"/>
    </row>
    <row r="6" spans="1:12" s="1" customFormat="1" ht="15">
      <c r="A6" s="417"/>
      <c r="B6" s="417"/>
      <c r="C6" s="418"/>
      <c r="D6" s="418"/>
      <c r="E6" s="418"/>
      <c r="F6" s="418"/>
      <c r="G6" s="418"/>
      <c r="H6" s="418"/>
      <c r="I6" s="418"/>
      <c r="L6" s="1" t="s">
        <v>328</v>
      </c>
    </row>
    <row r="7" spans="1:9" s="1" customFormat="1" ht="15">
      <c r="A7" s="419"/>
      <c r="B7" s="419"/>
      <c r="C7" s="418"/>
      <c r="D7" s="418"/>
      <c r="E7" s="418"/>
      <c r="F7" s="418"/>
      <c r="G7" s="418"/>
      <c r="H7" s="418"/>
      <c r="I7" s="418"/>
    </row>
    <row r="8" spans="1:9" s="1" customFormat="1" ht="16.5" thickBot="1">
      <c r="A8" s="10"/>
      <c r="B8" s="10"/>
      <c r="C8" s="244"/>
      <c r="D8" s="244"/>
      <c r="E8" s="244"/>
      <c r="F8" s="244"/>
      <c r="G8" s="244"/>
      <c r="H8" s="244"/>
      <c r="I8" s="244"/>
    </row>
    <row r="9" spans="1:9" s="1" customFormat="1" ht="24" customHeight="1">
      <c r="A9" s="421" t="s">
        <v>864</v>
      </c>
      <c r="B9" s="422"/>
      <c r="C9" s="422"/>
      <c r="D9" s="422"/>
      <c r="E9" s="422"/>
      <c r="F9" s="422"/>
      <c r="G9" s="422"/>
      <c r="H9" s="422"/>
      <c r="I9" s="423"/>
    </row>
    <row r="10" spans="1:9" s="1" customFormat="1" ht="30" customHeight="1" thickBot="1">
      <c r="A10" s="424" t="s">
        <v>700</v>
      </c>
      <c r="B10" s="425"/>
      <c r="C10" s="425"/>
      <c r="D10" s="425"/>
      <c r="E10" s="425"/>
      <c r="F10" s="425"/>
      <c r="G10" s="425"/>
      <c r="H10" s="425"/>
      <c r="I10" s="426"/>
    </row>
    <row r="11" spans="1:9" s="1" customFormat="1" ht="15">
      <c r="A11" s="6"/>
      <c r="B11" s="6"/>
      <c r="C11" s="6"/>
      <c r="D11" s="6"/>
      <c r="E11" s="6"/>
      <c r="F11" s="6"/>
      <c r="G11" s="6"/>
      <c r="H11" s="6"/>
      <c r="I11" s="6"/>
    </row>
    <row r="12" spans="1:9" s="1" customFormat="1" ht="15.75" thickBot="1">
      <c r="A12" s="6"/>
      <c r="B12" s="6"/>
      <c r="C12" s="6"/>
      <c r="D12" s="6"/>
      <c r="E12" s="6"/>
      <c r="F12" s="6"/>
      <c r="G12" s="6"/>
      <c r="H12" s="6"/>
      <c r="I12" s="6"/>
    </row>
    <row r="13" spans="1:12" s="1" customFormat="1" ht="54.75" customHeight="1" thickBot="1">
      <c r="A13" s="420" t="s">
        <v>329</v>
      </c>
      <c r="B13" s="420"/>
      <c r="C13" s="411" t="s">
        <v>330</v>
      </c>
      <c r="D13" s="411"/>
      <c r="E13" s="411"/>
      <c r="F13" s="411"/>
      <c r="G13" s="71" t="s">
        <v>256</v>
      </c>
      <c r="H13" s="83" t="s">
        <v>331</v>
      </c>
      <c r="I13" s="71" t="s">
        <v>332</v>
      </c>
      <c r="K13" s="78"/>
      <c r="L13" s="24"/>
    </row>
    <row r="14" spans="1:9" s="1" customFormat="1" ht="36.75" customHeight="1" thickBot="1">
      <c r="A14" s="427" t="s">
        <v>730</v>
      </c>
      <c r="B14" s="427"/>
      <c r="C14" s="428" t="s">
        <v>102</v>
      </c>
      <c r="D14" s="428"/>
      <c r="E14" s="428"/>
      <c r="F14" s="428"/>
      <c r="G14" s="84">
        <v>0</v>
      </c>
      <c r="H14" s="84">
        <v>6125027.1</v>
      </c>
      <c r="I14" s="84">
        <f>H14</f>
        <v>6125027.1</v>
      </c>
    </row>
    <row r="15" spans="1:9" s="1" customFormat="1" ht="25.5" customHeight="1" thickBot="1">
      <c r="A15" s="429" t="s">
        <v>103</v>
      </c>
      <c r="B15" s="429"/>
      <c r="C15" s="429"/>
      <c r="D15" s="429"/>
      <c r="E15" s="429"/>
      <c r="F15" s="429"/>
      <c r="G15" s="85">
        <f>SUM(G14:G14)</f>
        <v>0</v>
      </c>
      <c r="H15" s="85">
        <f>SUM(H14:H14)</f>
        <v>6125027.1</v>
      </c>
      <c r="I15" s="85">
        <f>SUM(I14:I14)</f>
        <v>6125027.1</v>
      </c>
    </row>
    <row r="16" spans="1:9" s="1" customFormat="1" ht="36.75" customHeight="1" thickBot="1">
      <c r="A16" s="427" t="s">
        <v>735</v>
      </c>
      <c r="B16" s="427"/>
      <c r="C16" s="428" t="s">
        <v>104</v>
      </c>
      <c r="D16" s="428"/>
      <c r="E16" s="428"/>
      <c r="F16" s="428"/>
      <c r="G16" s="84">
        <v>14300000</v>
      </c>
      <c r="H16" s="84">
        <v>14420000</v>
      </c>
      <c r="I16" s="84">
        <f>H16</f>
        <v>14420000</v>
      </c>
    </row>
    <row r="17" spans="1:9" s="1" customFormat="1" ht="36.75" customHeight="1" thickBot="1">
      <c r="A17" s="427" t="s">
        <v>736</v>
      </c>
      <c r="B17" s="427"/>
      <c r="C17" s="428" t="s">
        <v>333</v>
      </c>
      <c r="D17" s="428"/>
      <c r="E17" s="428"/>
      <c r="F17" s="428"/>
      <c r="G17" s="84">
        <v>52000</v>
      </c>
      <c r="H17" s="84">
        <v>52400</v>
      </c>
      <c r="I17" s="84">
        <f>H17</f>
        <v>52400</v>
      </c>
    </row>
    <row r="18" spans="1:11" s="1" customFormat="1" ht="25.5" customHeight="1" thickBot="1">
      <c r="A18" s="429" t="s">
        <v>106</v>
      </c>
      <c r="B18" s="429"/>
      <c r="C18" s="429"/>
      <c r="D18" s="429"/>
      <c r="E18" s="429"/>
      <c r="F18" s="429"/>
      <c r="G18" s="85">
        <f>SUM(G16:G17)</f>
        <v>14352000</v>
      </c>
      <c r="H18" s="85">
        <f>SUM(H16:H17)</f>
        <v>14472400</v>
      </c>
      <c r="I18" s="85">
        <f>SUM(I16:I17)</f>
        <v>14472400</v>
      </c>
      <c r="K18" s="1" t="s">
        <v>334</v>
      </c>
    </row>
    <row r="19" spans="1:9" s="1" customFormat="1" ht="26.25" customHeight="1" thickBot="1">
      <c r="A19" s="388" t="s">
        <v>92</v>
      </c>
      <c r="B19" s="388"/>
      <c r="C19" s="388"/>
      <c r="D19" s="388"/>
      <c r="E19" s="388"/>
      <c r="F19" s="388"/>
      <c r="G19" s="76">
        <f>G18+G15</f>
        <v>14352000</v>
      </c>
      <c r="H19" s="76">
        <f>H18+H15</f>
        <v>20597427.1</v>
      </c>
      <c r="I19" s="76">
        <f>I18+I15</f>
        <v>20597427.1</v>
      </c>
    </row>
    <row r="20" s="1" customFormat="1" ht="15"/>
    <row r="21" spans="1:9" s="1" customFormat="1" ht="15">
      <c r="A21" s="389" t="s">
        <v>100</v>
      </c>
      <c r="B21" s="389"/>
      <c r="C21" s="389"/>
      <c r="D21" s="389"/>
      <c r="F21" s="15"/>
      <c r="G21" s="389" t="s">
        <v>100</v>
      </c>
      <c r="H21" s="389"/>
      <c r="I21" s="389"/>
    </row>
    <row r="22" spans="1:8" s="1" customFormat="1" ht="18.75">
      <c r="A22" s="430" t="s">
        <v>101</v>
      </c>
      <c r="B22" s="430"/>
      <c r="C22" s="430"/>
      <c r="E22" s="16"/>
      <c r="F22" s="6"/>
      <c r="G22" s="430" t="s">
        <v>335</v>
      </c>
      <c r="H22" s="430"/>
    </row>
    <row r="23" s="1" customFormat="1" ht="15"/>
  </sheetData>
  <sheetProtection/>
  <mergeCells count="26">
    <mergeCell ref="A18:F18"/>
    <mergeCell ref="A19:F19"/>
    <mergeCell ref="A22:C22"/>
    <mergeCell ref="G22:H22"/>
    <mergeCell ref="G21:I21"/>
    <mergeCell ref="A21:D21"/>
    <mergeCell ref="A14:B14"/>
    <mergeCell ref="C14:F14"/>
    <mergeCell ref="A15:F15"/>
    <mergeCell ref="A16:B16"/>
    <mergeCell ref="C16:F16"/>
    <mergeCell ref="A17:B17"/>
    <mergeCell ref="C17:F17"/>
    <mergeCell ref="A6:B6"/>
    <mergeCell ref="C6:I7"/>
    <mergeCell ref="A7:B7"/>
    <mergeCell ref="A13:B13"/>
    <mergeCell ref="C13:F13"/>
    <mergeCell ref="A9:I9"/>
    <mergeCell ref="A10:I10"/>
    <mergeCell ref="A1:B1"/>
    <mergeCell ref="A2:B2"/>
    <mergeCell ref="A3:B3"/>
    <mergeCell ref="A4:B4"/>
    <mergeCell ref="C4:I5"/>
    <mergeCell ref="A5:B5"/>
  </mergeCells>
  <printOptions/>
  <pageMargins left="0.16" right="0.16" top="0.22" bottom="0.75" header="0.22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9"/>
  <sheetViews>
    <sheetView rightToLeft="1" tabSelected="1" zoomScaleSheetLayoutView="110" zoomScalePageLayoutView="0" workbookViewId="0" topLeftCell="A1">
      <selection activeCell="J181" sqref="A1:J181"/>
    </sheetView>
  </sheetViews>
  <sheetFormatPr defaultColWidth="11.421875" defaultRowHeight="15"/>
  <cols>
    <col min="1" max="1" width="15.00390625" style="0" customWidth="1"/>
    <col min="2" max="2" width="32.00390625" style="0" customWidth="1"/>
    <col min="3" max="3" width="14.00390625" style="0" customWidth="1"/>
    <col min="4" max="4" width="12.28125" style="1" customWidth="1"/>
    <col min="5" max="6" width="13.421875" style="0" customWidth="1"/>
    <col min="7" max="7" width="13.7109375" style="0" customWidth="1"/>
    <col min="8" max="8" width="14.28125" style="0" customWidth="1"/>
    <col min="9" max="9" width="12.421875" style="0" customWidth="1"/>
    <col min="10" max="10" width="14.140625" style="0" customWidth="1"/>
    <col min="12" max="13" width="14.421875" style="0" customWidth="1"/>
  </cols>
  <sheetData>
    <row r="1" spans="1:11" ht="15">
      <c r="A1" s="141"/>
      <c r="B1" s="14"/>
      <c r="C1" s="14"/>
      <c r="D1" s="14"/>
      <c r="E1" s="14"/>
      <c r="F1" s="14"/>
      <c r="G1" s="3"/>
      <c r="H1" s="3"/>
      <c r="I1" s="3"/>
      <c r="J1" s="2"/>
      <c r="K1" s="1"/>
    </row>
    <row r="2" spans="1:11" ht="15">
      <c r="A2" s="141"/>
      <c r="B2" s="13"/>
      <c r="C2" s="13"/>
      <c r="D2" s="13"/>
      <c r="E2" s="13"/>
      <c r="F2" s="13"/>
      <c r="G2" s="3"/>
      <c r="H2" s="3"/>
      <c r="I2" s="3"/>
      <c r="J2" s="2"/>
      <c r="K2" s="1"/>
    </row>
    <row r="3" spans="1:11" ht="15">
      <c r="A3" s="141"/>
      <c r="B3" s="13"/>
      <c r="C3" s="13"/>
      <c r="D3" s="13"/>
      <c r="E3" s="13"/>
      <c r="F3" s="13"/>
      <c r="G3" s="3"/>
      <c r="H3" s="3"/>
      <c r="I3" s="3"/>
      <c r="J3" s="2"/>
      <c r="K3" s="1"/>
    </row>
    <row r="4" spans="1:11" ht="15">
      <c r="A4" s="141"/>
      <c r="B4" s="13"/>
      <c r="C4" s="13"/>
      <c r="D4" s="13"/>
      <c r="E4" s="13"/>
      <c r="F4" s="13"/>
      <c r="G4" s="3"/>
      <c r="H4" s="3"/>
      <c r="I4" s="3"/>
      <c r="J4" s="1"/>
      <c r="K4" s="1"/>
    </row>
    <row r="5" spans="1:9" s="1" customFormat="1" ht="15">
      <c r="A5" s="142"/>
      <c r="B5" s="13"/>
      <c r="C5" s="13"/>
      <c r="D5" s="13"/>
      <c r="E5" s="13"/>
      <c r="F5" s="13"/>
      <c r="G5" s="3"/>
      <c r="H5" s="3"/>
      <c r="I5" s="3"/>
    </row>
    <row r="6" spans="1:9" s="1" customFormat="1" ht="35.25" customHeight="1" thickBot="1">
      <c r="A6" s="225"/>
      <c r="B6" s="13"/>
      <c r="C6" s="13"/>
      <c r="D6" s="13"/>
      <c r="E6" s="13"/>
      <c r="F6" s="13"/>
      <c r="G6" s="3"/>
      <c r="H6" s="3"/>
      <c r="I6" s="3"/>
    </row>
    <row r="7" spans="1:11" ht="15">
      <c r="A7" s="141"/>
      <c r="B7" s="447" t="s">
        <v>854</v>
      </c>
      <c r="C7" s="448"/>
      <c r="D7" s="448"/>
      <c r="E7" s="448"/>
      <c r="F7" s="448"/>
      <c r="G7" s="448"/>
      <c r="H7" s="448"/>
      <c r="I7" s="449"/>
      <c r="J7" s="1"/>
      <c r="K7" s="1"/>
    </row>
    <row r="8" spans="2:11" ht="15">
      <c r="B8" s="450"/>
      <c r="C8" s="451"/>
      <c r="D8" s="451"/>
      <c r="E8" s="451"/>
      <c r="F8" s="451"/>
      <c r="G8" s="451"/>
      <c r="H8" s="451"/>
      <c r="I8" s="452"/>
      <c r="J8" s="1"/>
      <c r="K8" s="1"/>
    </row>
    <row r="9" spans="1:12" ht="16.5" thickBot="1">
      <c r="A9" s="1"/>
      <c r="B9" s="431" t="s">
        <v>99</v>
      </c>
      <c r="C9" s="432"/>
      <c r="D9" s="432"/>
      <c r="E9" s="432"/>
      <c r="F9" s="432"/>
      <c r="G9" s="432"/>
      <c r="H9" s="432"/>
      <c r="I9" s="433"/>
      <c r="J9" s="1"/>
      <c r="K9" s="1"/>
      <c r="L9" s="18"/>
    </row>
    <row r="10" spans="1:11" ht="15.75" thickBot="1">
      <c r="A10" s="4"/>
      <c r="B10" s="4"/>
      <c r="C10" s="4"/>
      <c r="D10" s="4"/>
      <c r="E10" s="4"/>
      <c r="F10" s="4"/>
      <c r="G10" s="4"/>
      <c r="H10" s="4"/>
      <c r="I10" s="4"/>
      <c r="J10" s="1"/>
      <c r="K10" s="1"/>
    </row>
    <row r="11" spans="1:10" ht="18" customHeight="1" thickBot="1" thickTop="1">
      <c r="A11" s="443" t="s">
        <v>0</v>
      </c>
      <c r="B11" s="437" t="s">
        <v>1</v>
      </c>
      <c r="C11" s="434" t="s">
        <v>2</v>
      </c>
      <c r="D11" s="435"/>
      <c r="E11" s="435"/>
      <c r="F11" s="436"/>
      <c r="G11" s="437" t="s">
        <v>6</v>
      </c>
      <c r="H11" s="437" t="s">
        <v>7</v>
      </c>
      <c r="I11" s="437" t="s">
        <v>8</v>
      </c>
      <c r="J11" s="437" t="s">
        <v>9</v>
      </c>
    </row>
    <row r="12" spans="1:10" ht="24" customHeight="1" thickBot="1" thickTop="1">
      <c r="A12" s="444"/>
      <c r="B12" s="438"/>
      <c r="C12" s="294" t="s">
        <v>743</v>
      </c>
      <c r="D12" s="294" t="s">
        <v>96</v>
      </c>
      <c r="E12" s="294" t="s">
        <v>4</v>
      </c>
      <c r="F12" s="293" t="s">
        <v>5</v>
      </c>
      <c r="G12" s="438"/>
      <c r="H12" s="438"/>
      <c r="I12" s="438"/>
      <c r="J12" s="438"/>
    </row>
    <row r="13" spans="1:10" s="136" customFormat="1" ht="16.5" customHeight="1" thickTop="1">
      <c r="A13" s="131" t="s">
        <v>461</v>
      </c>
      <c r="B13" s="133" t="s">
        <v>10</v>
      </c>
      <c r="C13" s="134">
        <v>498000</v>
      </c>
      <c r="D13" s="135">
        <v>129200.2</v>
      </c>
      <c r="E13" s="135">
        <v>0</v>
      </c>
      <c r="F13" s="134">
        <f>C13+D13+E13</f>
        <v>627200.2</v>
      </c>
      <c r="G13" s="134">
        <v>344612.96</v>
      </c>
      <c r="H13" s="135">
        <v>246563.16</v>
      </c>
      <c r="I13" s="135">
        <f>G13-H13</f>
        <v>98049.80000000002</v>
      </c>
      <c r="J13" s="135">
        <f>F13-G13</f>
        <v>282587.23999999993</v>
      </c>
    </row>
    <row r="14" spans="1:10" s="136" customFormat="1" ht="16.5" customHeight="1">
      <c r="A14" s="131" t="s">
        <v>462</v>
      </c>
      <c r="B14" s="133" t="s">
        <v>11</v>
      </c>
      <c r="C14" s="134">
        <v>10000</v>
      </c>
      <c r="D14" s="135">
        <v>0</v>
      </c>
      <c r="E14" s="135">
        <v>0</v>
      </c>
      <c r="F14" s="134">
        <f aca="true" t="shared" si="0" ref="F14:F30">C14+D14+E14</f>
        <v>10000</v>
      </c>
      <c r="G14" s="134">
        <v>0</v>
      </c>
      <c r="H14" s="135">
        <v>0</v>
      </c>
      <c r="I14" s="135">
        <f>G14-H14</f>
        <v>0</v>
      </c>
      <c r="J14" s="135">
        <f aca="true" t="shared" si="1" ref="J14:J31">F14-G14</f>
        <v>10000</v>
      </c>
    </row>
    <row r="15" spans="1:10" s="136" customFormat="1" ht="16.5" customHeight="1">
      <c r="A15" s="131" t="s">
        <v>463</v>
      </c>
      <c r="B15" s="133" t="s">
        <v>12</v>
      </c>
      <c r="C15" s="134">
        <v>0</v>
      </c>
      <c r="D15" s="135">
        <v>0</v>
      </c>
      <c r="E15" s="135">
        <v>0</v>
      </c>
      <c r="F15" s="134">
        <f t="shared" si="0"/>
        <v>0</v>
      </c>
      <c r="G15" s="134">
        <v>0</v>
      </c>
      <c r="H15" s="135">
        <v>0</v>
      </c>
      <c r="I15" s="135">
        <f aca="true" t="shared" si="2" ref="I15:I31">G15-H15</f>
        <v>0</v>
      </c>
      <c r="J15" s="135">
        <f t="shared" si="1"/>
        <v>0</v>
      </c>
    </row>
    <row r="16" spans="1:10" s="136" customFormat="1" ht="16.5" customHeight="1">
      <c r="A16" s="131" t="s">
        <v>464</v>
      </c>
      <c r="B16" s="133" t="s">
        <v>13</v>
      </c>
      <c r="C16" s="134">
        <v>20000</v>
      </c>
      <c r="D16" s="135">
        <v>0</v>
      </c>
      <c r="E16" s="135">
        <v>0</v>
      </c>
      <c r="F16" s="134">
        <f t="shared" si="0"/>
        <v>20000</v>
      </c>
      <c r="G16" s="134">
        <v>0</v>
      </c>
      <c r="H16" s="135">
        <v>0</v>
      </c>
      <c r="I16" s="135">
        <f t="shared" si="2"/>
        <v>0</v>
      </c>
      <c r="J16" s="135">
        <f t="shared" si="1"/>
        <v>20000</v>
      </c>
    </row>
    <row r="17" spans="1:10" s="136" customFormat="1" ht="16.5" customHeight="1">
      <c r="A17" s="131" t="s">
        <v>465</v>
      </c>
      <c r="B17" s="133" t="s">
        <v>14</v>
      </c>
      <c r="C17" s="134">
        <v>0</v>
      </c>
      <c r="D17" s="135">
        <v>0</v>
      </c>
      <c r="E17" s="135">
        <v>0</v>
      </c>
      <c r="F17" s="134">
        <f t="shared" si="0"/>
        <v>0</v>
      </c>
      <c r="G17" s="134">
        <v>0</v>
      </c>
      <c r="H17" s="135">
        <v>0</v>
      </c>
      <c r="I17" s="135">
        <f t="shared" si="2"/>
        <v>0</v>
      </c>
      <c r="J17" s="135">
        <f t="shared" si="1"/>
        <v>0</v>
      </c>
    </row>
    <row r="18" spans="1:10" s="136" customFormat="1" ht="16.5" customHeight="1">
      <c r="A18" s="131" t="s">
        <v>466</v>
      </c>
      <c r="B18" s="133" t="s">
        <v>15</v>
      </c>
      <c r="C18" s="134">
        <v>40000</v>
      </c>
      <c r="D18" s="135">
        <v>0</v>
      </c>
      <c r="E18" s="135">
        <v>0</v>
      </c>
      <c r="F18" s="134">
        <f t="shared" si="0"/>
        <v>40000</v>
      </c>
      <c r="G18" s="134">
        <v>20402</v>
      </c>
      <c r="H18" s="135">
        <v>0</v>
      </c>
      <c r="I18" s="135">
        <f t="shared" si="2"/>
        <v>20402</v>
      </c>
      <c r="J18" s="135">
        <f t="shared" si="1"/>
        <v>19598</v>
      </c>
    </row>
    <row r="19" spans="1:10" s="136" customFormat="1" ht="16.5" customHeight="1">
      <c r="A19" s="131" t="s">
        <v>467</v>
      </c>
      <c r="B19" s="133" t="s">
        <v>16</v>
      </c>
      <c r="C19" s="134">
        <v>0</v>
      </c>
      <c r="D19" s="135">
        <v>0</v>
      </c>
      <c r="E19" s="135">
        <v>0</v>
      </c>
      <c r="F19" s="134">
        <f t="shared" si="0"/>
        <v>0</v>
      </c>
      <c r="G19" s="134">
        <v>0</v>
      </c>
      <c r="H19" s="135">
        <v>0</v>
      </c>
      <c r="I19" s="135">
        <f>G19-H19</f>
        <v>0</v>
      </c>
      <c r="J19" s="135">
        <f t="shared" si="1"/>
        <v>0</v>
      </c>
    </row>
    <row r="20" spans="1:10" s="136" customFormat="1" ht="16.5" customHeight="1">
      <c r="A20" s="131" t="s">
        <v>468</v>
      </c>
      <c r="B20" s="133" t="s">
        <v>17</v>
      </c>
      <c r="C20" s="134">
        <v>0</v>
      </c>
      <c r="D20" s="135">
        <v>0</v>
      </c>
      <c r="E20" s="135">
        <v>0</v>
      </c>
      <c r="F20" s="134">
        <f t="shared" si="0"/>
        <v>0</v>
      </c>
      <c r="G20" s="134">
        <v>0</v>
      </c>
      <c r="H20" s="135">
        <v>0</v>
      </c>
      <c r="I20" s="135">
        <f t="shared" si="2"/>
        <v>0</v>
      </c>
      <c r="J20" s="135">
        <f t="shared" si="1"/>
        <v>0</v>
      </c>
    </row>
    <row r="21" spans="1:10" s="136" customFormat="1" ht="16.5" customHeight="1">
      <c r="A21" s="131" t="s">
        <v>469</v>
      </c>
      <c r="B21" s="133" t="s">
        <v>18</v>
      </c>
      <c r="C21" s="134">
        <v>0</v>
      </c>
      <c r="D21" s="135">
        <v>104353.2</v>
      </c>
      <c r="E21" s="135">
        <v>0</v>
      </c>
      <c r="F21" s="134">
        <f t="shared" si="0"/>
        <v>104353.2</v>
      </c>
      <c r="G21" s="134">
        <v>103320</v>
      </c>
      <c r="H21" s="135">
        <v>103320</v>
      </c>
      <c r="I21" s="135">
        <f>G21-H21</f>
        <v>0</v>
      </c>
      <c r="J21" s="135">
        <f t="shared" si="1"/>
        <v>1033.199999999997</v>
      </c>
    </row>
    <row r="22" spans="1:10" s="136" customFormat="1" ht="16.5" customHeight="1">
      <c r="A22" s="131" t="s">
        <v>470</v>
      </c>
      <c r="B22" s="133" t="s">
        <v>482</v>
      </c>
      <c r="C22" s="134">
        <v>0</v>
      </c>
      <c r="D22" s="135">
        <v>0</v>
      </c>
      <c r="E22" s="135">
        <v>0</v>
      </c>
      <c r="F22" s="134">
        <f t="shared" si="0"/>
        <v>0</v>
      </c>
      <c r="G22" s="134">
        <v>0</v>
      </c>
      <c r="H22" s="135">
        <v>0</v>
      </c>
      <c r="I22" s="135">
        <f t="shared" si="2"/>
        <v>0</v>
      </c>
      <c r="J22" s="135">
        <f t="shared" si="1"/>
        <v>0</v>
      </c>
    </row>
    <row r="23" spans="1:10" s="136" customFormat="1" ht="16.5" customHeight="1">
      <c r="A23" s="131" t="s">
        <v>471</v>
      </c>
      <c r="B23" s="133" t="s">
        <v>472</v>
      </c>
      <c r="C23" s="134">
        <v>0</v>
      </c>
      <c r="D23" s="135">
        <v>0</v>
      </c>
      <c r="E23" s="135">
        <v>0</v>
      </c>
      <c r="F23" s="134">
        <f t="shared" si="0"/>
        <v>0</v>
      </c>
      <c r="G23" s="134">
        <v>0</v>
      </c>
      <c r="H23" s="135">
        <v>0</v>
      </c>
      <c r="I23" s="135">
        <f t="shared" si="2"/>
        <v>0</v>
      </c>
      <c r="J23" s="135">
        <f t="shared" si="1"/>
        <v>0</v>
      </c>
    </row>
    <row r="24" spans="1:10" s="136" customFormat="1" ht="16.5" customHeight="1">
      <c r="A24" s="131" t="s">
        <v>473</v>
      </c>
      <c r="B24" s="133" t="s">
        <v>19</v>
      </c>
      <c r="C24" s="134">
        <v>5000</v>
      </c>
      <c r="D24" s="135">
        <v>0</v>
      </c>
      <c r="E24" s="135">
        <v>0</v>
      </c>
      <c r="F24" s="134">
        <f t="shared" si="0"/>
        <v>5000</v>
      </c>
      <c r="G24" s="134">
        <v>0</v>
      </c>
      <c r="H24" s="135">
        <v>0</v>
      </c>
      <c r="I24" s="135">
        <f t="shared" si="2"/>
        <v>0</v>
      </c>
      <c r="J24" s="135">
        <f t="shared" si="1"/>
        <v>5000</v>
      </c>
    </row>
    <row r="25" spans="1:10" s="136" customFormat="1" ht="16.5" customHeight="1">
      <c r="A25" s="131" t="s">
        <v>474</v>
      </c>
      <c r="B25" s="133" t="s">
        <v>20</v>
      </c>
      <c r="C25" s="134">
        <v>5000</v>
      </c>
      <c r="D25" s="135">
        <v>0</v>
      </c>
      <c r="E25" s="135">
        <v>0</v>
      </c>
      <c r="F25" s="134">
        <f t="shared" si="0"/>
        <v>5000</v>
      </c>
      <c r="G25" s="134">
        <v>3500</v>
      </c>
      <c r="H25" s="135">
        <v>0</v>
      </c>
      <c r="I25" s="135">
        <f t="shared" si="2"/>
        <v>3500</v>
      </c>
      <c r="J25" s="135">
        <f t="shared" si="1"/>
        <v>1500</v>
      </c>
    </row>
    <row r="26" spans="1:10" s="136" customFormat="1" ht="16.5" customHeight="1">
      <c r="A26" s="131" t="s">
        <v>475</v>
      </c>
      <c r="B26" s="133" t="s">
        <v>476</v>
      </c>
      <c r="C26" s="134">
        <v>200000</v>
      </c>
      <c r="D26" s="135">
        <v>41520.79</v>
      </c>
      <c r="E26" s="135">
        <v>0</v>
      </c>
      <c r="F26" s="134">
        <f t="shared" si="0"/>
        <v>241520.79</v>
      </c>
      <c r="G26" s="134">
        <v>41520.79</v>
      </c>
      <c r="H26" s="135">
        <v>0</v>
      </c>
      <c r="I26" s="135">
        <f t="shared" si="2"/>
        <v>41520.79</v>
      </c>
      <c r="J26" s="135">
        <f t="shared" si="1"/>
        <v>200000</v>
      </c>
    </row>
    <row r="27" spans="1:10" s="136" customFormat="1" ht="15" customHeight="1">
      <c r="A27" s="131" t="s">
        <v>477</v>
      </c>
      <c r="B27" s="133" t="s">
        <v>478</v>
      </c>
      <c r="C27" s="134">
        <v>0</v>
      </c>
      <c r="D27" s="135">
        <v>0</v>
      </c>
      <c r="E27" s="135">
        <v>0</v>
      </c>
      <c r="F27" s="134">
        <f t="shared" si="0"/>
        <v>0</v>
      </c>
      <c r="G27" s="134">
        <v>0</v>
      </c>
      <c r="H27" s="135">
        <v>0</v>
      </c>
      <c r="I27" s="135">
        <f t="shared" si="2"/>
        <v>0</v>
      </c>
      <c r="J27" s="135">
        <f t="shared" si="1"/>
        <v>0</v>
      </c>
    </row>
    <row r="28" spans="1:10" s="136" customFormat="1" ht="15" customHeight="1">
      <c r="A28" s="131" t="s">
        <v>479</v>
      </c>
      <c r="B28" s="133" t="s">
        <v>480</v>
      </c>
      <c r="C28" s="134">
        <v>0</v>
      </c>
      <c r="D28" s="135">
        <v>0</v>
      </c>
      <c r="E28" s="135">
        <v>0</v>
      </c>
      <c r="F28" s="134">
        <f t="shared" si="0"/>
        <v>0</v>
      </c>
      <c r="G28" s="134">
        <v>0</v>
      </c>
      <c r="H28" s="135">
        <v>0</v>
      </c>
      <c r="I28" s="135">
        <f t="shared" si="2"/>
        <v>0</v>
      </c>
      <c r="J28" s="135">
        <f t="shared" si="1"/>
        <v>0</v>
      </c>
    </row>
    <row r="29" spans="1:10" s="136" customFormat="1" ht="15" customHeight="1">
      <c r="A29" s="131" t="s">
        <v>481</v>
      </c>
      <c r="B29" s="133" t="s">
        <v>115</v>
      </c>
      <c r="C29" s="134">
        <v>5000</v>
      </c>
      <c r="D29" s="135">
        <v>0</v>
      </c>
      <c r="E29" s="135">
        <v>0</v>
      </c>
      <c r="F29" s="134">
        <f t="shared" si="0"/>
        <v>5000</v>
      </c>
      <c r="G29" s="134">
        <v>0</v>
      </c>
      <c r="H29" s="135">
        <v>0</v>
      </c>
      <c r="I29" s="135">
        <f t="shared" si="2"/>
        <v>0</v>
      </c>
      <c r="J29" s="135">
        <f t="shared" si="1"/>
        <v>5000</v>
      </c>
    </row>
    <row r="30" spans="1:10" s="136" customFormat="1" ht="15" customHeight="1">
      <c r="A30" s="131" t="s">
        <v>483</v>
      </c>
      <c r="B30" s="133" t="s">
        <v>484</v>
      </c>
      <c r="C30" s="134">
        <v>100000</v>
      </c>
      <c r="D30" s="135">
        <v>110988.9</v>
      </c>
      <c r="E30" s="135">
        <v>0</v>
      </c>
      <c r="F30" s="134">
        <f t="shared" si="0"/>
        <v>210988.9</v>
      </c>
      <c r="G30" s="134">
        <v>109890</v>
      </c>
      <c r="H30" s="135">
        <v>109890</v>
      </c>
      <c r="I30" s="135">
        <f t="shared" si="2"/>
        <v>0</v>
      </c>
      <c r="J30" s="135">
        <f t="shared" si="1"/>
        <v>101098.9</v>
      </c>
    </row>
    <row r="31" spans="1:10" s="136" customFormat="1" ht="15" customHeight="1">
      <c r="A31" s="131" t="s">
        <v>485</v>
      </c>
      <c r="B31" s="133" t="s">
        <v>116</v>
      </c>
      <c r="C31" s="134">
        <v>50000</v>
      </c>
      <c r="D31" s="135">
        <v>0</v>
      </c>
      <c r="E31" s="135">
        <v>0</v>
      </c>
      <c r="F31" s="134">
        <f>C31+D31+E31</f>
        <v>50000</v>
      </c>
      <c r="G31" s="134">
        <v>0</v>
      </c>
      <c r="H31" s="135">
        <v>0</v>
      </c>
      <c r="I31" s="135">
        <f t="shared" si="2"/>
        <v>0</v>
      </c>
      <c r="J31" s="135">
        <f t="shared" si="1"/>
        <v>50000</v>
      </c>
    </row>
    <row r="32" spans="1:10" s="136" customFormat="1" ht="18" customHeight="1">
      <c r="A32" s="439" t="s">
        <v>486</v>
      </c>
      <c r="B32" s="440"/>
      <c r="C32" s="138">
        <f aca="true" t="shared" si="3" ref="C32:J32">SUM(C13:C31)</f>
        <v>933000</v>
      </c>
      <c r="D32" s="138">
        <f t="shared" si="3"/>
        <v>386063.08999999997</v>
      </c>
      <c r="E32" s="138">
        <f t="shared" si="3"/>
        <v>0</v>
      </c>
      <c r="F32" s="138">
        <f t="shared" si="3"/>
        <v>1319063.0899999999</v>
      </c>
      <c r="G32" s="138">
        <f t="shared" si="3"/>
        <v>623245.75</v>
      </c>
      <c r="H32" s="138">
        <f t="shared" si="3"/>
        <v>459773.16000000003</v>
      </c>
      <c r="I32" s="138">
        <f t="shared" si="3"/>
        <v>163472.59000000003</v>
      </c>
      <c r="J32" s="138">
        <f t="shared" si="3"/>
        <v>695817.34</v>
      </c>
    </row>
    <row r="33" spans="1:10" s="136" customFormat="1" ht="14.25" customHeight="1">
      <c r="A33" s="131" t="s">
        <v>487</v>
      </c>
      <c r="B33" s="140" t="s">
        <v>21</v>
      </c>
      <c r="C33" s="134">
        <v>21000000</v>
      </c>
      <c r="D33" s="135">
        <v>0</v>
      </c>
      <c r="E33" s="135">
        <v>-450000</v>
      </c>
      <c r="F33" s="134">
        <f>C33+D33+E33</f>
        <v>20550000</v>
      </c>
      <c r="G33" s="347">
        <v>19871227.7</v>
      </c>
      <c r="H33" s="348">
        <v>19871227.7</v>
      </c>
      <c r="I33" s="135">
        <f>G33-H33</f>
        <v>0</v>
      </c>
      <c r="J33" s="135">
        <f>F33-G33</f>
        <v>678772.3000000007</v>
      </c>
    </row>
    <row r="34" spans="1:10" s="136" customFormat="1" ht="14.25" customHeight="1">
      <c r="A34" s="131" t="s">
        <v>488</v>
      </c>
      <c r="B34" s="137" t="s">
        <v>22</v>
      </c>
      <c r="C34" s="134">
        <v>5550000</v>
      </c>
      <c r="D34" s="135">
        <v>0</v>
      </c>
      <c r="E34" s="135">
        <v>0</v>
      </c>
      <c r="F34" s="134">
        <f>C34+D34+E34</f>
        <v>5550000</v>
      </c>
      <c r="G34" s="134">
        <v>5394554.5</v>
      </c>
      <c r="H34" s="135">
        <v>5394554.5</v>
      </c>
      <c r="I34" s="135">
        <f>G34-H34</f>
        <v>0</v>
      </c>
      <c r="J34" s="135">
        <f>F34-G34</f>
        <v>155445.5</v>
      </c>
    </row>
    <row r="35" spans="1:10" s="136" customFormat="1" ht="14.25" customHeight="1">
      <c r="A35" s="131" t="s">
        <v>489</v>
      </c>
      <c r="B35" s="137" t="s">
        <v>23</v>
      </c>
      <c r="C35" s="134">
        <v>150000</v>
      </c>
      <c r="D35" s="135">
        <v>0</v>
      </c>
      <c r="E35" s="135">
        <v>150000</v>
      </c>
      <c r="F35" s="134">
        <f>C35+D35+E35</f>
        <v>300000</v>
      </c>
      <c r="G35" s="347">
        <v>239578.01</v>
      </c>
      <c r="H35" s="348">
        <v>239578.01</v>
      </c>
      <c r="I35" s="135">
        <f>G35-H35</f>
        <v>0</v>
      </c>
      <c r="J35" s="135">
        <f>F35-G35</f>
        <v>60421.98999999999</v>
      </c>
    </row>
    <row r="36" spans="1:10" s="136" customFormat="1" ht="14.25" customHeight="1">
      <c r="A36" s="131" t="s">
        <v>490</v>
      </c>
      <c r="B36" s="137" t="s">
        <v>24</v>
      </c>
      <c r="C36" s="134">
        <v>2000</v>
      </c>
      <c r="D36" s="135">
        <v>0</v>
      </c>
      <c r="E36" s="135">
        <v>0</v>
      </c>
      <c r="F36" s="134">
        <f>C36+D36+E36</f>
        <v>2000</v>
      </c>
      <c r="G36" s="134">
        <v>0</v>
      </c>
      <c r="H36" s="135">
        <v>0</v>
      </c>
      <c r="I36" s="135">
        <f>G36-H36</f>
        <v>0</v>
      </c>
      <c r="J36" s="135">
        <f>F36-G36</f>
        <v>2000</v>
      </c>
    </row>
    <row r="37" spans="1:10" s="136" customFormat="1" ht="14.25" customHeight="1" thickBot="1">
      <c r="A37" s="131" t="s">
        <v>491</v>
      </c>
      <c r="B37" s="137" t="s">
        <v>25</v>
      </c>
      <c r="C37" s="134">
        <v>964000</v>
      </c>
      <c r="D37" s="135">
        <v>0</v>
      </c>
      <c r="E37" s="135">
        <v>300000</v>
      </c>
      <c r="F37" s="134">
        <f>C37+D37+E37</f>
        <v>1264000</v>
      </c>
      <c r="G37" s="347">
        <v>1085297.91</v>
      </c>
      <c r="H37" s="348">
        <v>1085297.91</v>
      </c>
      <c r="I37" s="135">
        <f>G37-H37</f>
        <v>0</v>
      </c>
      <c r="J37" s="135">
        <f>F37-G37</f>
        <v>178702.09000000008</v>
      </c>
    </row>
    <row r="38" spans="1:10" s="1" customFormat="1" ht="18" customHeight="1" thickBot="1" thickTop="1">
      <c r="A38" s="443" t="s">
        <v>0</v>
      </c>
      <c r="B38" s="437" t="s">
        <v>1</v>
      </c>
      <c r="C38" s="434" t="s">
        <v>2</v>
      </c>
      <c r="D38" s="435"/>
      <c r="E38" s="435"/>
      <c r="F38" s="436"/>
      <c r="G38" s="437" t="s">
        <v>6</v>
      </c>
      <c r="H38" s="437" t="s">
        <v>7</v>
      </c>
      <c r="I38" s="437" t="s">
        <v>8</v>
      </c>
      <c r="J38" s="437" t="s">
        <v>9</v>
      </c>
    </row>
    <row r="39" spans="1:10" s="1" customFormat="1" ht="24" customHeight="1" thickBot="1" thickTop="1">
      <c r="A39" s="444"/>
      <c r="B39" s="438"/>
      <c r="C39" s="294" t="s">
        <v>743</v>
      </c>
      <c r="D39" s="294" t="s">
        <v>96</v>
      </c>
      <c r="E39" s="294" t="s">
        <v>4</v>
      </c>
      <c r="F39" s="293" t="s">
        <v>5</v>
      </c>
      <c r="G39" s="438"/>
      <c r="H39" s="438"/>
      <c r="I39" s="438"/>
      <c r="J39" s="438"/>
    </row>
    <row r="40" spans="1:10" s="136" customFormat="1" ht="20.25" customHeight="1" thickTop="1">
      <c r="A40" s="131" t="s">
        <v>492</v>
      </c>
      <c r="B40" s="137" t="s">
        <v>493</v>
      </c>
      <c r="C40" s="134">
        <v>333000</v>
      </c>
      <c r="D40" s="135">
        <v>0</v>
      </c>
      <c r="E40" s="135">
        <v>0</v>
      </c>
      <c r="F40" s="134">
        <f>C40+D40+E40</f>
        <v>333000</v>
      </c>
      <c r="G40" s="347">
        <v>108000</v>
      </c>
      <c r="H40" s="348">
        <v>108000</v>
      </c>
      <c r="I40" s="135">
        <f>G40-H40</f>
        <v>0</v>
      </c>
      <c r="J40" s="135">
        <f>F40-G40</f>
        <v>225000</v>
      </c>
    </row>
    <row r="41" spans="1:10" s="136" customFormat="1" ht="20.25" customHeight="1">
      <c r="A41" s="131" t="s">
        <v>494</v>
      </c>
      <c r="B41" s="133" t="s">
        <v>495</v>
      </c>
      <c r="C41" s="134">
        <v>10000</v>
      </c>
      <c r="D41" s="135">
        <v>0</v>
      </c>
      <c r="E41" s="135">
        <v>0</v>
      </c>
      <c r="F41" s="134">
        <f>C41+D41+E41</f>
        <v>10000</v>
      </c>
      <c r="G41" s="134">
        <v>0</v>
      </c>
      <c r="H41" s="135">
        <v>0</v>
      </c>
      <c r="I41" s="135">
        <f>G41-H41</f>
        <v>0</v>
      </c>
      <c r="J41" s="135">
        <f aca="true" t="shared" si="4" ref="J41:J50">F41-G41</f>
        <v>10000</v>
      </c>
    </row>
    <row r="42" spans="1:10" s="136" customFormat="1" ht="20.25" customHeight="1">
      <c r="A42" s="131" t="s">
        <v>496</v>
      </c>
      <c r="B42" s="133" t="s">
        <v>26</v>
      </c>
      <c r="C42" s="134">
        <v>2800000</v>
      </c>
      <c r="D42" s="135">
        <v>0</v>
      </c>
      <c r="E42" s="135">
        <v>0</v>
      </c>
      <c r="F42" s="134">
        <f aca="true" t="shared" si="5" ref="F42:F64">C42+D42+E42</f>
        <v>2800000</v>
      </c>
      <c r="G42" s="347">
        <v>2564722.4</v>
      </c>
      <c r="H42" s="348">
        <v>2564722.4</v>
      </c>
      <c r="I42" s="135">
        <f>G42-H42</f>
        <v>0</v>
      </c>
      <c r="J42" s="135">
        <f>F42-G42</f>
        <v>235277.6000000001</v>
      </c>
    </row>
    <row r="43" spans="1:10" s="136" customFormat="1" ht="20.25" customHeight="1">
      <c r="A43" s="131" t="s">
        <v>751</v>
      </c>
      <c r="B43" s="133" t="s">
        <v>752</v>
      </c>
      <c r="C43" s="134">
        <v>30000</v>
      </c>
      <c r="D43" s="135">
        <v>0</v>
      </c>
      <c r="E43" s="135">
        <v>0</v>
      </c>
      <c r="F43" s="134">
        <f t="shared" si="5"/>
        <v>30000</v>
      </c>
      <c r="G43" s="134">
        <v>0</v>
      </c>
      <c r="H43" s="135">
        <v>0</v>
      </c>
      <c r="I43" s="135">
        <f>G43-H43</f>
        <v>0</v>
      </c>
      <c r="J43" s="135">
        <f>F43-G43</f>
        <v>30000</v>
      </c>
    </row>
    <row r="44" spans="1:10" s="136" customFormat="1" ht="20.25" customHeight="1">
      <c r="A44" s="131" t="s">
        <v>497</v>
      </c>
      <c r="B44" s="137" t="s">
        <v>27</v>
      </c>
      <c r="C44" s="134">
        <v>520000</v>
      </c>
      <c r="D44" s="135">
        <v>0</v>
      </c>
      <c r="E44" s="135">
        <v>0</v>
      </c>
      <c r="F44" s="134">
        <f t="shared" si="5"/>
        <v>520000</v>
      </c>
      <c r="G44" s="347">
        <v>450771.82</v>
      </c>
      <c r="H44" s="348">
        <v>450771.82</v>
      </c>
      <c r="I44" s="135">
        <f aca="true" t="shared" si="6" ref="I44:I64">G44-H44</f>
        <v>0</v>
      </c>
      <c r="J44" s="135">
        <f t="shared" si="4"/>
        <v>69228.18</v>
      </c>
    </row>
    <row r="45" spans="1:10" s="136" customFormat="1" ht="20.25" customHeight="1">
      <c r="A45" s="131" t="s">
        <v>498</v>
      </c>
      <c r="B45" s="137" t="s">
        <v>28</v>
      </c>
      <c r="C45" s="134">
        <v>5000</v>
      </c>
      <c r="D45" s="135">
        <v>0</v>
      </c>
      <c r="E45" s="135">
        <v>0</v>
      </c>
      <c r="F45" s="134">
        <f t="shared" si="5"/>
        <v>5000</v>
      </c>
      <c r="G45" s="134">
        <v>750</v>
      </c>
      <c r="H45" s="135">
        <v>750</v>
      </c>
      <c r="I45" s="135">
        <f t="shared" si="6"/>
        <v>0</v>
      </c>
      <c r="J45" s="135">
        <f t="shared" si="4"/>
        <v>4250</v>
      </c>
    </row>
    <row r="46" spans="1:10" s="136" customFormat="1" ht="20.25" customHeight="1">
      <c r="A46" s="131" t="s">
        <v>499</v>
      </c>
      <c r="B46" s="137" t="s">
        <v>29</v>
      </c>
      <c r="C46" s="134">
        <v>160000</v>
      </c>
      <c r="D46" s="135">
        <v>0</v>
      </c>
      <c r="E46" s="135">
        <v>0</v>
      </c>
      <c r="F46" s="134">
        <f t="shared" si="5"/>
        <v>160000</v>
      </c>
      <c r="G46" s="134">
        <v>44626.85</v>
      </c>
      <c r="H46" s="135">
        <v>0</v>
      </c>
      <c r="I46" s="135">
        <f t="shared" si="6"/>
        <v>44626.85</v>
      </c>
      <c r="J46" s="135">
        <f t="shared" si="4"/>
        <v>115373.15</v>
      </c>
    </row>
    <row r="47" spans="1:10" s="136" customFormat="1" ht="20.25" customHeight="1">
      <c r="A47" s="131" t="s">
        <v>500</v>
      </c>
      <c r="B47" s="137" t="s">
        <v>30</v>
      </c>
      <c r="C47" s="134">
        <v>120000</v>
      </c>
      <c r="D47" s="135">
        <v>0</v>
      </c>
      <c r="E47" s="135">
        <v>0</v>
      </c>
      <c r="F47" s="134">
        <f t="shared" si="5"/>
        <v>120000</v>
      </c>
      <c r="G47" s="134">
        <v>66950.88</v>
      </c>
      <c r="H47" s="135">
        <v>0</v>
      </c>
      <c r="I47" s="135">
        <f t="shared" si="6"/>
        <v>66950.88</v>
      </c>
      <c r="J47" s="135">
        <f t="shared" si="4"/>
        <v>53049.119999999995</v>
      </c>
    </row>
    <row r="48" spans="1:10" s="136" customFormat="1" ht="20.25" customHeight="1">
      <c r="A48" s="131" t="s">
        <v>501</v>
      </c>
      <c r="B48" s="137" t="s">
        <v>502</v>
      </c>
      <c r="C48" s="134">
        <v>50000</v>
      </c>
      <c r="D48" s="135">
        <v>0</v>
      </c>
      <c r="E48" s="135">
        <v>0</v>
      </c>
      <c r="F48" s="134">
        <f t="shared" si="5"/>
        <v>50000</v>
      </c>
      <c r="G48" s="134">
        <v>18940</v>
      </c>
      <c r="H48" s="135">
        <v>18940</v>
      </c>
      <c r="I48" s="135">
        <f t="shared" si="6"/>
        <v>0</v>
      </c>
      <c r="J48" s="135">
        <f t="shared" si="4"/>
        <v>31060</v>
      </c>
    </row>
    <row r="49" spans="1:10" s="136" customFormat="1" ht="20.25" customHeight="1">
      <c r="A49" s="131" t="s">
        <v>503</v>
      </c>
      <c r="B49" s="137" t="s">
        <v>504</v>
      </c>
      <c r="C49" s="134">
        <v>0</v>
      </c>
      <c r="D49" s="135">
        <v>0</v>
      </c>
      <c r="E49" s="135">
        <v>0</v>
      </c>
      <c r="F49" s="134">
        <f t="shared" si="5"/>
        <v>0</v>
      </c>
      <c r="G49" s="134">
        <v>0</v>
      </c>
      <c r="H49" s="135">
        <v>0</v>
      </c>
      <c r="I49" s="135">
        <f t="shared" si="6"/>
        <v>0</v>
      </c>
      <c r="J49" s="135">
        <f t="shared" si="4"/>
        <v>0</v>
      </c>
    </row>
    <row r="50" spans="1:10" s="136" customFormat="1" ht="20.25" customHeight="1">
      <c r="A50" s="131" t="s">
        <v>505</v>
      </c>
      <c r="B50" s="137" t="s">
        <v>506</v>
      </c>
      <c r="C50" s="134">
        <v>5000</v>
      </c>
      <c r="D50" s="135">
        <v>0</v>
      </c>
      <c r="E50" s="135">
        <v>0</v>
      </c>
      <c r="F50" s="134">
        <f t="shared" si="5"/>
        <v>5000</v>
      </c>
      <c r="G50" s="134">
        <v>5000</v>
      </c>
      <c r="H50" s="135">
        <v>5000</v>
      </c>
      <c r="I50" s="135">
        <f t="shared" si="6"/>
        <v>0</v>
      </c>
      <c r="J50" s="135">
        <f t="shared" si="4"/>
        <v>0</v>
      </c>
    </row>
    <row r="51" spans="1:13" s="136" customFormat="1" ht="18" customHeight="1">
      <c r="A51" s="439" t="s">
        <v>507</v>
      </c>
      <c r="B51" s="440"/>
      <c r="C51" s="138">
        <f>SUM(C33:C50)</f>
        <v>31699000</v>
      </c>
      <c r="D51" s="138">
        <f aca="true" t="shared" si="7" ref="D51:J51">SUM(D33:D50)</f>
        <v>0</v>
      </c>
      <c r="E51" s="138">
        <f t="shared" si="7"/>
        <v>0</v>
      </c>
      <c r="F51" s="138">
        <f t="shared" si="7"/>
        <v>31699000</v>
      </c>
      <c r="G51" s="138">
        <f t="shared" si="7"/>
        <v>29850420.07</v>
      </c>
      <c r="H51" s="138">
        <f t="shared" si="7"/>
        <v>29738842.34</v>
      </c>
      <c r="I51" s="138">
        <f t="shared" si="7"/>
        <v>111577.73000000001</v>
      </c>
      <c r="J51" s="138">
        <f t="shared" si="7"/>
        <v>1848579.9300000006</v>
      </c>
      <c r="L51" s="138">
        <v>30166386.91</v>
      </c>
      <c r="M51" s="138">
        <v>29738842.34</v>
      </c>
    </row>
    <row r="52" spans="1:13" s="136" customFormat="1" ht="17.25" customHeight="1">
      <c r="A52" s="131" t="s">
        <v>508</v>
      </c>
      <c r="B52" s="137" t="s">
        <v>31</v>
      </c>
      <c r="C52" s="134">
        <v>603200</v>
      </c>
      <c r="D52" s="135">
        <v>0</v>
      </c>
      <c r="E52" s="135">
        <v>0</v>
      </c>
      <c r="F52" s="134">
        <f t="shared" si="5"/>
        <v>603200</v>
      </c>
      <c r="G52" s="134">
        <v>603200</v>
      </c>
      <c r="H52" s="135">
        <v>563200</v>
      </c>
      <c r="I52" s="135">
        <f t="shared" si="6"/>
        <v>40000</v>
      </c>
      <c r="J52" s="135">
        <f aca="true" t="shared" si="8" ref="J52:J68">F52-G52</f>
        <v>0</v>
      </c>
      <c r="L52" s="340">
        <f>G51-L51</f>
        <v>-315966.83999999985</v>
      </c>
      <c r="M52" s="340">
        <f>H51-M51</f>
        <v>0</v>
      </c>
    </row>
    <row r="53" spans="1:10" s="136" customFormat="1" ht="17.25" customHeight="1">
      <c r="A53" s="131" t="s">
        <v>509</v>
      </c>
      <c r="B53" s="137" t="s">
        <v>32</v>
      </c>
      <c r="C53" s="134">
        <v>390000</v>
      </c>
      <c r="D53" s="135">
        <v>0</v>
      </c>
      <c r="E53" s="135"/>
      <c r="F53" s="134">
        <f t="shared" si="5"/>
        <v>390000</v>
      </c>
      <c r="G53" s="134">
        <v>0</v>
      </c>
      <c r="H53" s="135">
        <v>0</v>
      </c>
      <c r="I53" s="135">
        <f t="shared" si="6"/>
        <v>0</v>
      </c>
      <c r="J53" s="135">
        <f t="shared" si="8"/>
        <v>390000</v>
      </c>
    </row>
    <row r="54" spans="1:10" s="136" customFormat="1" ht="17.25" customHeight="1">
      <c r="A54" s="131" t="s">
        <v>510</v>
      </c>
      <c r="B54" s="137" t="s">
        <v>33</v>
      </c>
      <c r="C54" s="134">
        <v>200000</v>
      </c>
      <c r="D54" s="135">
        <v>0</v>
      </c>
      <c r="E54" s="135">
        <v>0</v>
      </c>
      <c r="F54" s="134">
        <f t="shared" si="5"/>
        <v>200000</v>
      </c>
      <c r="G54" s="134">
        <v>0</v>
      </c>
      <c r="H54" s="135">
        <v>0</v>
      </c>
      <c r="I54" s="135">
        <f t="shared" si="6"/>
        <v>0</v>
      </c>
      <c r="J54" s="135">
        <f t="shared" si="8"/>
        <v>200000</v>
      </c>
    </row>
    <row r="55" spans="1:10" s="136" customFormat="1" ht="17.25" customHeight="1">
      <c r="A55" s="131" t="s">
        <v>511</v>
      </c>
      <c r="B55" s="133" t="s">
        <v>512</v>
      </c>
      <c r="C55" s="134">
        <v>200000</v>
      </c>
      <c r="D55" s="135">
        <v>7105.32</v>
      </c>
      <c r="E55" s="135">
        <v>0</v>
      </c>
      <c r="F55" s="134">
        <f t="shared" si="5"/>
        <v>207105.32</v>
      </c>
      <c r="G55" s="134">
        <v>7105.32</v>
      </c>
      <c r="H55" s="135">
        <v>511.58</v>
      </c>
      <c r="I55" s="135">
        <f t="shared" si="6"/>
        <v>6593.74</v>
      </c>
      <c r="J55" s="135">
        <f t="shared" si="8"/>
        <v>200000</v>
      </c>
    </row>
    <row r="56" spans="1:10" s="136" customFormat="1" ht="17.25" customHeight="1">
      <c r="A56" s="131" t="s">
        <v>513</v>
      </c>
      <c r="B56" s="133" t="s">
        <v>34</v>
      </c>
      <c r="C56" s="134">
        <v>60000</v>
      </c>
      <c r="D56" s="135">
        <v>0</v>
      </c>
      <c r="E56" s="135">
        <v>0</v>
      </c>
      <c r="F56" s="134">
        <f t="shared" si="5"/>
        <v>60000</v>
      </c>
      <c r="G56" s="134">
        <v>12252</v>
      </c>
      <c r="H56" s="135">
        <v>12252</v>
      </c>
      <c r="I56" s="135">
        <f t="shared" si="6"/>
        <v>0</v>
      </c>
      <c r="J56" s="135">
        <f t="shared" si="8"/>
        <v>47748</v>
      </c>
    </row>
    <row r="57" spans="1:10" s="136" customFormat="1" ht="17.25" customHeight="1">
      <c r="A57" s="131" t="s">
        <v>514</v>
      </c>
      <c r="B57" s="133" t="s">
        <v>515</v>
      </c>
      <c r="C57" s="134">
        <v>30000</v>
      </c>
      <c r="D57" s="135">
        <v>0</v>
      </c>
      <c r="E57" s="135">
        <v>0</v>
      </c>
      <c r="F57" s="134">
        <f t="shared" si="5"/>
        <v>30000</v>
      </c>
      <c r="G57" s="134">
        <v>14826</v>
      </c>
      <c r="H57" s="135">
        <v>14826</v>
      </c>
      <c r="I57" s="135">
        <f t="shared" si="6"/>
        <v>0</v>
      </c>
      <c r="J57" s="135">
        <f t="shared" si="8"/>
        <v>15174</v>
      </c>
    </row>
    <row r="58" spans="1:10" s="136" customFormat="1" ht="17.25" customHeight="1">
      <c r="A58" s="131" t="s">
        <v>516</v>
      </c>
      <c r="B58" s="133" t="s">
        <v>35</v>
      </c>
      <c r="C58" s="134">
        <v>30000</v>
      </c>
      <c r="D58" s="135">
        <v>0</v>
      </c>
      <c r="E58" s="135">
        <v>0</v>
      </c>
      <c r="F58" s="134">
        <f t="shared" si="5"/>
        <v>30000</v>
      </c>
      <c r="G58" s="134">
        <v>0</v>
      </c>
      <c r="H58" s="135">
        <v>0</v>
      </c>
      <c r="I58" s="135">
        <f t="shared" si="6"/>
        <v>0</v>
      </c>
      <c r="J58" s="135">
        <f t="shared" si="8"/>
        <v>30000</v>
      </c>
    </row>
    <row r="59" spans="1:10" s="136" customFormat="1" ht="17.25" customHeight="1">
      <c r="A59" s="131" t="s">
        <v>517</v>
      </c>
      <c r="B59" s="133" t="s">
        <v>36</v>
      </c>
      <c r="C59" s="134">
        <v>100000</v>
      </c>
      <c r="D59" s="135">
        <v>0</v>
      </c>
      <c r="E59" s="135">
        <v>0</v>
      </c>
      <c r="F59" s="134">
        <f t="shared" si="5"/>
        <v>100000</v>
      </c>
      <c r="G59" s="134">
        <v>0</v>
      </c>
      <c r="H59" s="135">
        <v>0</v>
      </c>
      <c r="I59" s="135">
        <f t="shared" si="6"/>
        <v>0</v>
      </c>
      <c r="J59" s="135">
        <f t="shared" si="8"/>
        <v>100000</v>
      </c>
    </row>
    <row r="60" spans="1:10" s="136" customFormat="1" ht="17.25" customHeight="1">
      <c r="A60" s="131" t="s">
        <v>518</v>
      </c>
      <c r="B60" s="133" t="s">
        <v>37</v>
      </c>
      <c r="C60" s="134">
        <v>200000</v>
      </c>
      <c r="D60" s="135">
        <v>16476</v>
      </c>
      <c r="E60" s="135">
        <v>0</v>
      </c>
      <c r="F60" s="134">
        <f t="shared" si="5"/>
        <v>216476</v>
      </c>
      <c r="G60" s="134">
        <v>191112.15</v>
      </c>
      <c r="H60" s="135">
        <v>0</v>
      </c>
      <c r="I60" s="135">
        <f t="shared" si="6"/>
        <v>191112.15</v>
      </c>
      <c r="J60" s="135">
        <f t="shared" si="8"/>
        <v>25363.850000000006</v>
      </c>
    </row>
    <row r="61" spans="1:10" s="136" customFormat="1" ht="17.25" customHeight="1">
      <c r="A61" s="131" t="s">
        <v>519</v>
      </c>
      <c r="B61" s="133" t="s">
        <v>38</v>
      </c>
      <c r="C61" s="134">
        <v>150000</v>
      </c>
      <c r="D61" s="135">
        <v>0</v>
      </c>
      <c r="E61" s="135">
        <v>0</v>
      </c>
      <c r="F61" s="134">
        <f t="shared" si="5"/>
        <v>150000</v>
      </c>
      <c r="G61" s="134">
        <v>80202</v>
      </c>
      <c r="H61" s="135">
        <v>80202</v>
      </c>
      <c r="I61" s="135">
        <f t="shared" si="6"/>
        <v>0</v>
      </c>
      <c r="J61" s="135">
        <f t="shared" si="8"/>
        <v>69798</v>
      </c>
    </row>
    <row r="62" spans="1:10" s="136" customFormat="1" ht="17.25" customHeight="1">
      <c r="A62" s="131" t="s">
        <v>520</v>
      </c>
      <c r="B62" s="133" t="s">
        <v>521</v>
      </c>
      <c r="C62" s="134">
        <v>2100000</v>
      </c>
      <c r="D62" s="135">
        <v>0</v>
      </c>
      <c r="E62" s="135">
        <v>0</v>
      </c>
      <c r="F62" s="134">
        <f t="shared" si="5"/>
        <v>2100000</v>
      </c>
      <c r="G62" s="134">
        <v>2100000</v>
      </c>
      <c r="H62" s="135">
        <v>2100000</v>
      </c>
      <c r="I62" s="135">
        <f t="shared" si="6"/>
        <v>0</v>
      </c>
      <c r="J62" s="135">
        <f t="shared" si="8"/>
        <v>0</v>
      </c>
    </row>
    <row r="63" spans="1:10" s="136" customFormat="1" ht="17.25" customHeight="1">
      <c r="A63" s="131" t="s">
        <v>522</v>
      </c>
      <c r="B63" s="133" t="s">
        <v>39</v>
      </c>
      <c r="C63" s="134">
        <v>800000</v>
      </c>
      <c r="D63" s="135">
        <v>0</v>
      </c>
      <c r="E63" s="135">
        <v>-300000</v>
      </c>
      <c r="F63" s="134">
        <f t="shared" si="5"/>
        <v>500000</v>
      </c>
      <c r="G63" s="134">
        <v>0</v>
      </c>
      <c r="H63" s="135">
        <v>0</v>
      </c>
      <c r="I63" s="135">
        <f t="shared" si="6"/>
        <v>0</v>
      </c>
      <c r="J63" s="135">
        <f t="shared" si="8"/>
        <v>500000</v>
      </c>
    </row>
    <row r="64" spans="1:10" s="136" customFormat="1" ht="17.25" customHeight="1">
      <c r="A64" s="131" t="s">
        <v>523</v>
      </c>
      <c r="B64" s="133" t="s">
        <v>40</v>
      </c>
      <c r="C64" s="134">
        <v>800000</v>
      </c>
      <c r="D64" s="135">
        <v>0</v>
      </c>
      <c r="E64" s="135">
        <v>300000</v>
      </c>
      <c r="F64" s="134">
        <f t="shared" si="5"/>
        <v>1100000</v>
      </c>
      <c r="G64" s="134">
        <v>800000</v>
      </c>
      <c r="H64" s="135">
        <v>800000</v>
      </c>
      <c r="I64" s="135">
        <f t="shared" si="6"/>
        <v>0</v>
      </c>
      <c r="J64" s="135">
        <f t="shared" si="8"/>
        <v>300000</v>
      </c>
    </row>
    <row r="65" spans="1:10" s="136" customFormat="1" ht="17.25" customHeight="1">
      <c r="A65" s="131" t="s">
        <v>524</v>
      </c>
      <c r="B65" s="133" t="s">
        <v>41</v>
      </c>
      <c r="C65" s="134">
        <v>350000</v>
      </c>
      <c r="D65" s="135">
        <v>0</v>
      </c>
      <c r="E65" s="135">
        <v>0</v>
      </c>
      <c r="F65" s="134">
        <f>C65+D65+E65</f>
        <v>350000</v>
      </c>
      <c r="G65" s="134">
        <v>319613.89</v>
      </c>
      <c r="H65" s="135">
        <v>0</v>
      </c>
      <c r="I65" s="135">
        <f>G65-H65</f>
        <v>319613.89</v>
      </c>
      <c r="J65" s="135">
        <f t="shared" si="8"/>
        <v>30386.109999999986</v>
      </c>
    </row>
    <row r="66" spans="1:10" s="136" customFormat="1" ht="17.25" customHeight="1">
      <c r="A66" s="131" t="s">
        <v>525</v>
      </c>
      <c r="B66" s="133" t="s">
        <v>526</v>
      </c>
      <c r="C66" s="134">
        <v>55000</v>
      </c>
      <c r="D66" s="135">
        <v>14238</v>
      </c>
      <c r="E66" s="135">
        <v>0</v>
      </c>
      <c r="F66" s="134">
        <f>C66+D66+E66</f>
        <v>69238</v>
      </c>
      <c r="G66" s="134">
        <v>32016</v>
      </c>
      <c r="H66" s="135">
        <v>32016</v>
      </c>
      <c r="I66" s="135">
        <f>G66-H66</f>
        <v>0</v>
      </c>
      <c r="J66" s="135">
        <f t="shared" si="8"/>
        <v>37222</v>
      </c>
    </row>
    <row r="67" spans="1:10" s="136" customFormat="1" ht="17.25" customHeight="1">
      <c r="A67" s="131" t="s">
        <v>527</v>
      </c>
      <c r="B67" s="133" t="s">
        <v>43</v>
      </c>
      <c r="C67" s="134">
        <v>0</v>
      </c>
      <c r="D67" s="135">
        <v>0</v>
      </c>
      <c r="E67" s="135">
        <v>0</v>
      </c>
      <c r="F67" s="134">
        <f>C67+D67+E67</f>
        <v>0</v>
      </c>
      <c r="G67" s="134">
        <v>0</v>
      </c>
      <c r="H67" s="135">
        <v>0</v>
      </c>
      <c r="I67" s="135">
        <f>G67-H67</f>
        <v>0</v>
      </c>
      <c r="J67" s="135">
        <f t="shared" si="8"/>
        <v>0</v>
      </c>
    </row>
    <row r="68" spans="1:10" s="136" customFormat="1" ht="17.25" customHeight="1" thickBot="1">
      <c r="A68" s="131" t="s">
        <v>528</v>
      </c>
      <c r="B68" s="133" t="s">
        <v>44</v>
      </c>
      <c r="C68" s="134">
        <v>50000</v>
      </c>
      <c r="D68" s="135">
        <v>0</v>
      </c>
      <c r="E68" s="135">
        <v>-20000</v>
      </c>
      <c r="F68" s="134">
        <f>C68+D68+E68</f>
        <v>30000</v>
      </c>
      <c r="G68" s="134">
        <v>28360.8</v>
      </c>
      <c r="H68" s="135">
        <v>28080</v>
      </c>
      <c r="I68" s="135">
        <f>G68-H68</f>
        <v>280.7999999999993</v>
      </c>
      <c r="J68" s="135">
        <f t="shared" si="8"/>
        <v>1639.2000000000007</v>
      </c>
    </row>
    <row r="69" spans="1:10" s="1" customFormat="1" ht="18" customHeight="1" thickBot="1" thickTop="1">
      <c r="A69" s="443" t="s">
        <v>0</v>
      </c>
      <c r="B69" s="437" t="s">
        <v>1</v>
      </c>
      <c r="C69" s="434" t="s">
        <v>2</v>
      </c>
      <c r="D69" s="435"/>
      <c r="E69" s="435"/>
      <c r="F69" s="436"/>
      <c r="G69" s="437" t="s">
        <v>6</v>
      </c>
      <c r="H69" s="437" t="s">
        <v>7</v>
      </c>
      <c r="I69" s="437" t="s">
        <v>8</v>
      </c>
      <c r="J69" s="437" t="s">
        <v>9</v>
      </c>
    </row>
    <row r="70" spans="1:10" s="1" customFormat="1" ht="24" customHeight="1" thickBot="1" thickTop="1">
      <c r="A70" s="444"/>
      <c r="B70" s="438"/>
      <c r="C70" s="294" t="s">
        <v>743</v>
      </c>
      <c r="D70" s="294" t="s">
        <v>96</v>
      </c>
      <c r="E70" s="294" t="s">
        <v>4</v>
      </c>
      <c r="F70" s="293" t="s">
        <v>5</v>
      </c>
      <c r="G70" s="438"/>
      <c r="H70" s="438"/>
      <c r="I70" s="438"/>
      <c r="J70" s="438"/>
    </row>
    <row r="71" spans="1:10" s="136" customFormat="1" ht="20.25" customHeight="1" thickTop="1">
      <c r="A71" s="131" t="s">
        <v>529</v>
      </c>
      <c r="B71" s="137" t="s">
        <v>530</v>
      </c>
      <c r="C71" s="134">
        <v>0</v>
      </c>
      <c r="D71" s="135">
        <v>0</v>
      </c>
      <c r="E71" s="135">
        <v>0</v>
      </c>
      <c r="F71" s="134">
        <f aca="true" t="shared" si="9" ref="F71:F104">C71+D71+E71</f>
        <v>0</v>
      </c>
      <c r="G71" s="134">
        <v>0</v>
      </c>
      <c r="H71" s="135">
        <v>0</v>
      </c>
      <c r="I71" s="135">
        <f>G71-H71</f>
        <v>0</v>
      </c>
      <c r="J71" s="135">
        <f aca="true" t="shared" si="10" ref="J71:J105">F71-G71</f>
        <v>0</v>
      </c>
    </row>
    <row r="72" spans="1:10" s="136" customFormat="1" ht="20.25" customHeight="1">
      <c r="A72" s="131" t="s">
        <v>531</v>
      </c>
      <c r="B72" s="137" t="s">
        <v>117</v>
      </c>
      <c r="C72" s="134">
        <v>100000</v>
      </c>
      <c r="D72" s="135">
        <v>0</v>
      </c>
      <c r="E72" s="135">
        <v>0</v>
      </c>
      <c r="F72" s="134">
        <f t="shared" si="9"/>
        <v>100000</v>
      </c>
      <c r="G72" s="134">
        <v>0</v>
      </c>
      <c r="H72" s="135">
        <v>0</v>
      </c>
      <c r="I72" s="135">
        <f aca="true" t="shared" si="11" ref="I72:I104">G72-H72</f>
        <v>0</v>
      </c>
      <c r="J72" s="135">
        <f t="shared" si="10"/>
        <v>100000</v>
      </c>
    </row>
    <row r="73" spans="1:10" s="136" customFormat="1" ht="20.25" customHeight="1">
      <c r="A73" s="131" t="s">
        <v>532</v>
      </c>
      <c r="B73" s="137" t="s">
        <v>533</v>
      </c>
      <c r="C73" s="134">
        <v>20000</v>
      </c>
      <c r="D73" s="135">
        <v>0</v>
      </c>
      <c r="E73" s="135">
        <v>-20000</v>
      </c>
      <c r="F73" s="134">
        <f t="shared" si="9"/>
        <v>0</v>
      </c>
      <c r="G73" s="134">
        <v>0</v>
      </c>
      <c r="H73" s="135">
        <v>0</v>
      </c>
      <c r="I73" s="135">
        <f t="shared" si="11"/>
        <v>0</v>
      </c>
      <c r="J73" s="135">
        <f t="shared" si="10"/>
        <v>0</v>
      </c>
    </row>
    <row r="74" spans="1:10" s="136" customFormat="1" ht="20.25" customHeight="1">
      <c r="A74" s="131" t="s">
        <v>534</v>
      </c>
      <c r="B74" s="137" t="s">
        <v>45</v>
      </c>
      <c r="C74" s="134">
        <v>120000</v>
      </c>
      <c r="D74" s="135">
        <v>151679.03</v>
      </c>
      <c r="E74" s="135">
        <v>0</v>
      </c>
      <c r="F74" s="134">
        <f t="shared" si="9"/>
        <v>271679.03</v>
      </c>
      <c r="G74" s="134">
        <v>222064.61</v>
      </c>
      <c r="H74" s="135">
        <v>150177.26</v>
      </c>
      <c r="I74" s="135">
        <f t="shared" si="11"/>
        <v>71887.34999999998</v>
      </c>
      <c r="J74" s="135">
        <f t="shared" si="10"/>
        <v>49614.42000000004</v>
      </c>
    </row>
    <row r="75" spans="1:10" s="136" customFormat="1" ht="20.25" customHeight="1">
      <c r="A75" s="131" t="s">
        <v>535</v>
      </c>
      <c r="B75" s="137" t="s">
        <v>46</v>
      </c>
      <c r="C75" s="134">
        <v>72000</v>
      </c>
      <c r="D75" s="135">
        <v>0</v>
      </c>
      <c r="E75" s="135">
        <v>40000</v>
      </c>
      <c r="F75" s="134">
        <f t="shared" si="9"/>
        <v>112000</v>
      </c>
      <c r="G75" s="134">
        <v>0</v>
      </c>
      <c r="H75" s="135">
        <v>0</v>
      </c>
      <c r="I75" s="135">
        <f t="shared" si="11"/>
        <v>0</v>
      </c>
      <c r="J75" s="135">
        <f t="shared" si="10"/>
        <v>112000</v>
      </c>
    </row>
    <row r="76" spans="1:10" s="136" customFormat="1" ht="20.25" customHeight="1">
      <c r="A76" s="131" t="s">
        <v>536</v>
      </c>
      <c r="B76" s="137" t="s">
        <v>47</v>
      </c>
      <c r="C76" s="134">
        <v>40000</v>
      </c>
      <c r="D76" s="135">
        <v>0</v>
      </c>
      <c r="E76" s="134">
        <v>0</v>
      </c>
      <c r="F76" s="134">
        <f t="shared" si="9"/>
        <v>40000</v>
      </c>
      <c r="G76" s="134">
        <v>0</v>
      </c>
      <c r="H76" s="135">
        <v>0</v>
      </c>
      <c r="I76" s="135">
        <f t="shared" si="11"/>
        <v>0</v>
      </c>
      <c r="J76" s="135">
        <f t="shared" si="10"/>
        <v>40000</v>
      </c>
    </row>
    <row r="77" spans="1:10" s="136" customFormat="1" ht="20.25" customHeight="1">
      <c r="A77" s="131" t="s">
        <v>537</v>
      </c>
      <c r="B77" s="137" t="s">
        <v>48</v>
      </c>
      <c r="C77" s="134">
        <v>0</v>
      </c>
      <c r="D77" s="135">
        <v>0</v>
      </c>
      <c r="E77" s="134">
        <v>0</v>
      </c>
      <c r="F77" s="134">
        <f t="shared" si="9"/>
        <v>0</v>
      </c>
      <c r="G77" s="134">
        <v>0</v>
      </c>
      <c r="H77" s="135">
        <v>0</v>
      </c>
      <c r="I77" s="135">
        <f t="shared" si="11"/>
        <v>0</v>
      </c>
      <c r="J77" s="135">
        <f t="shared" si="10"/>
        <v>0</v>
      </c>
    </row>
    <row r="78" spans="1:10" s="136" customFormat="1" ht="20.25" customHeight="1">
      <c r="A78" s="131" t="s">
        <v>538</v>
      </c>
      <c r="B78" s="137" t="s">
        <v>49</v>
      </c>
      <c r="C78" s="134">
        <v>5000</v>
      </c>
      <c r="D78" s="135">
        <v>0</v>
      </c>
      <c r="E78" s="135">
        <v>0</v>
      </c>
      <c r="F78" s="134">
        <f t="shared" si="9"/>
        <v>5000</v>
      </c>
      <c r="G78" s="134">
        <v>0</v>
      </c>
      <c r="H78" s="135">
        <v>0</v>
      </c>
      <c r="I78" s="135">
        <f t="shared" si="11"/>
        <v>0</v>
      </c>
      <c r="J78" s="135">
        <f t="shared" si="10"/>
        <v>5000</v>
      </c>
    </row>
    <row r="79" spans="1:10" s="136" customFormat="1" ht="20.25" customHeight="1">
      <c r="A79" s="131" t="s">
        <v>539</v>
      </c>
      <c r="B79" s="137" t="s">
        <v>540</v>
      </c>
      <c r="C79" s="134">
        <v>80000</v>
      </c>
      <c r="D79" s="135">
        <v>0</v>
      </c>
      <c r="E79" s="135">
        <v>0</v>
      </c>
      <c r="F79" s="134">
        <f t="shared" si="9"/>
        <v>80000</v>
      </c>
      <c r="G79" s="134">
        <v>0</v>
      </c>
      <c r="H79" s="135">
        <v>0</v>
      </c>
      <c r="I79" s="135">
        <f t="shared" si="11"/>
        <v>0</v>
      </c>
      <c r="J79" s="135">
        <f t="shared" si="10"/>
        <v>80000</v>
      </c>
    </row>
    <row r="80" spans="1:10" s="136" customFormat="1" ht="20.25" customHeight="1">
      <c r="A80" s="131" t="s">
        <v>541</v>
      </c>
      <c r="B80" s="137" t="s">
        <v>542</v>
      </c>
      <c r="C80" s="134">
        <v>90000</v>
      </c>
      <c r="D80" s="135">
        <v>0</v>
      </c>
      <c r="E80" s="135">
        <v>0</v>
      </c>
      <c r="F80" s="134">
        <f t="shared" si="9"/>
        <v>90000</v>
      </c>
      <c r="G80" s="134">
        <v>0</v>
      </c>
      <c r="H80" s="135">
        <v>0</v>
      </c>
      <c r="I80" s="135">
        <f t="shared" si="11"/>
        <v>0</v>
      </c>
      <c r="J80" s="135">
        <f t="shared" si="10"/>
        <v>90000</v>
      </c>
    </row>
    <row r="81" spans="1:10" s="136" customFormat="1" ht="20.25" customHeight="1">
      <c r="A81" s="131" t="s">
        <v>753</v>
      </c>
      <c r="B81" s="137" t="s">
        <v>754</v>
      </c>
      <c r="C81" s="134">
        <v>50000</v>
      </c>
      <c r="D81" s="135">
        <v>0</v>
      </c>
      <c r="E81" s="135">
        <v>0</v>
      </c>
      <c r="F81" s="134">
        <f t="shared" si="9"/>
        <v>50000</v>
      </c>
      <c r="G81" s="134">
        <v>0</v>
      </c>
      <c r="H81" s="135">
        <v>0</v>
      </c>
      <c r="I81" s="135">
        <f t="shared" si="11"/>
        <v>0</v>
      </c>
      <c r="J81" s="135">
        <f t="shared" si="10"/>
        <v>50000</v>
      </c>
    </row>
    <row r="82" spans="1:10" s="136" customFormat="1" ht="20.25" customHeight="1">
      <c r="A82" s="131" t="s">
        <v>543</v>
      </c>
      <c r="B82" s="137" t="s">
        <v>544</v>
      </c>
      <c r="C82" s="134">
        <v>2000</v>
      </c>
      <c r="D82" s="135">
        <v>0</v>
      </c>
      <c r="E82" s="135">
        <v>0</v>
      </c>
      <c r="F82" s="134">
        <f t="shared" si="9"/>
        <v>2000</v>
      </c>
      <c r="G82" s="134">
        <v>0</v>
      </c>
      <c r="H82" s="135">
        <v>0</v>
      </c>
      <c r="I82" s="135">
        <f t="shared" si="11"/>
        <v>0</v>
      </c>
      <c r="J82" s="135">
        <f t="shared" si="10"/>
        <v>2000</v>
      </c>
    </row>
    <row r="83" spans="1:10" s="136" customFormat="1" ht="20.25" customHeight="1">
      <c r="A83" s="131" t="s">
        <v>725</v>
      </c>
      <c r="B83" s="137" t="s">
        <v>50</v>
      </c>
      <c r="C83" s="134">
        <v>300000</v>
      </c>
      <c r="D83" s="135">
        <v>43590</v>
      </c>
      <c r="E83" s="135">
        <v>0</v>
      </c>
      <c r="F83" s="134">
        <f t="shared" si="9"/>
        <v>343590</v>
      </c>
      <c r="G83" s="134">
        <v>233590</v>
      </c>
      <c r="H83" s="135">
        <v>190000</v>
      </c>
      <c r="I83" s="135">
        <f t="shared" si="11"/>
        <v>43590</v>
      </c>
      <c r="J83" s="135">
        <f t="shared" si="10"/>
        <v>110000</v>
      </c>
    </row>
    <row r="84" spans="1:10" s="136" customFormat="1" ht="20.25" customHeight="1">
      <c r="A84" s="131" t="s">
        <v>726</v>
      </c>
      <c r="B84" s="140" t="s">
        <v>545</v>
      </c>
      <c r="C84" s="134">
        <v>40000</v>
      </c>
      <c r="D84" s="135">
        <v>300.2</v>
      </c>
      <c r="E84" s="135">
        <v>0</v>
      </c>
      <c r="F84" s="134">
        <f t="shared" si="9"/>
        <v>40300.2</v>
      </c>
      <c r="G84" s="134">
        <v>28720</v>
      </c>
      <c r="H84" s="135">
        <v>28720</v>
      </c>
      <c r="I84" s="135">
        <f t="shared" si="11"/>
        <v>0</v>
      </c>
      <c r="J84" s="135">
        <f t="shared" si="10"/>
        <v>11580.199999999997</v>
      </c>
    </row>
    <row r="85" spans="1:10" s="136" customFormat="1" ht="20.25" customHeight="1">
      <c r="A85" s="131" t="s">
        <v>737</v>
      </c>
      <c r="B85" s="137" t="s">
        <v>546</v>
      </c>
      <c r="C85" s="134">
        <v>460000</v>
      </c>
      <c r="D85" s="135">
        <v>0</v>
      </c>
      <c r="E85" s="135">
        <v>0</v>
      </c>
      <c r="F85" s="134">
        <f t="shared" si="9"/>
        <v>460000</v>
      </c>
      <c r="G85" s="134">
        <v>460000</v>
      </c>
      <c r="H85" s="135">
        <v>460000</v>
      </c>
      <c r="I85" s="135">
        <f t="shared" si="11"/>
        <v>0</v>
      </c>
      <c r="J85" s="135">
        <f t="shared" si="10"/>
        <v>0</v>
      </c>
    </row>
    <row r="86" spans="1:10" s="136" customFormat="1" ht="20.25" customHeight="1">
      <c r="A86" s="131" t="s">
        <v>738</v>
      </c>
      <c r="B86" s="137" t="s">
        <v>51</v>
      </c>
      <c r="C86" s="134">
        <v>670000</v>
      </c>
      <c r="D86" s="135">
        <v>0</v>
      </c>
      <c r="E86" s="135">
        <v>0</v>
      </c>
      <c r="F86" s="134">
        <f t="shared" si="9"/>
        <v>670000</v>
      </c>
      <c r="G86" s="134">
        <v>670000</v>
      </c>
      <c r="H86" s="135">
        <v>670000</v>
      </c>
      <c r="I86" s="135">
        <f t="shared" si="11"/>
        <v>0</v>
      </c>
      <c r="J86" s="135">
        <f t="shared" si="10"/>
        <v>0</v>
      </c>
    </row>
    <row r="87" spans="1:10" s="136" customFormat="1" ht="20.25" customHeight="1">
      <c r="A87" s="131" t="s">
        <v>739</v>
      </c>
      <c r="B87" s="137" t="s">
        <v>52</v>
      </c>
      <c r="C87" s="134">
        <v>500000</v>
      </c>
      <c r="D87" s="135">
        <v>2986.8</v>
      </c>
      <c r="E87" s="135">
        <v>0</v>
      </c>
      <c r="F87" s="134">
        <f t="shared" si="9"/>
        <v>502986.8</v>
      </c>
      <c r="G87" s="134">
        <v>502986.8</v>
      </c>
      <c r="H87" s="135">
        <v>500000</v>
      </c>
      <c r="I87" s="135">
        <f t="shared" si="11"/>
        <v>2986.7999999999884</v>
      </c>
      <c r="J87" s="135">
        <f t="shared" si="10"/>
        <v>0</v>
      </c>
    </row>
    <row r="88" spans="1:10" s="136" customFormat="1" ht="20.25" customHeight="1">
      <c r="A88" s="131" t="s">
        <v>740</v>
      </c>
      <c r="B88" s="137" t="s">
        <v>53</v>
      </c>
      <c r="C88" s="134">
        <v>20000</v>
      </c>
      <c r="D88" s="135">
        <v>0</v>
      </c>
      <c r="E88" s="135">
        <v>10000</v>
      </c>
      <c r="F88" s="134">
        <f t="shared" si="9"/>
        <v>30000</v>
      </c>
      <c r="G88" s="134">
        <v>28980</v>
      </c>
      <c r="H88" s="135">
        <v>28980</v>
      </c>
      <c r="I88" s="135">
        <f t="shared" si="11"/>
        <v>0</v>
      </c>
      <c r="J88" s="135">
        <f t="shared" si="10"/>
        <v>1020</v>
      </c>
    </row>
    <row r="89" spans="1:10" s="136" customFormat="1" ht="20.25" customHeight="1">
      <c r="A89" s="131" t="s">
        <v>741</v>
      </c>
      <c r="B89" s="137" t="s">
        <v>54</v>
      </c>
      <c r="C89" s="134">
        <v>10000</v>
      </c>
      <c r="D89" s="135">
        <v>0</v>
      </c>
      <c r="E89" s="135">
        <v>31000</v>
      </c>
      <c r="F89" s="134">
        <f t="shared" si="9"/>
        <v>41000</v>
      </c>
      <c r="G89" s="134">
        <v>40329.3</v>
      </c>
      <c r="H89" s="135">
        <v>0</v>
      </c>
      <c r="I89" s="135">
        <f t="shared" si="11"/>
        <v>40329.3</v>
      </c>
      <c r="J89" s="135">
        <f t="shared" si="10"/>
        <v>670.6999999999971</v>
      </c>
    </row>
    <row r="90" spans="1:10" s="136" customFormat="1" ht="20.25" customHeight="1">
      <c r="A90" s="131" t="s">
        <v>755</v>
      </c>
      <c r="B90" s="137" t="s">
        <v>55</v>
      </c>
      <c r="C90" s="134">
        <v>150000</v>
      </c>
      <c r="D90" s="135">
        <v>96396</v>
      </c>
      <c r="E90" s="135">
        <v>-41000</v>
      </c>
      <c r="F90" s="134">
        <f t="shared" si="9"/>
        <v>205396</v>
      </c>
      <c r="G90" s="134">
        <v>151447.2</v>
      </c>
      <c r="H90" s="135">
        <v>125292</v>
      </c>
      <c r="I90" s="135">
        <f t="shared" si="11"/>
        <v>26155.20000000001</v>
      </c>
      <c r="J90" s="135">
        <f t="shared" si="10"/>
        <v>53948.79999999999</v>
      </c>
    </row>
    <row r="91" spans="1:10" ht="0.75" customHeight="1">
      <c r="A91" s="9" t="s">
        <v>42</v>
      </c>
      <c r="B91" s="8" t="s">
        <v>56</v>
      </c>
      <c r="C91" s="11">
        <v>0</v>
      </c>
      <c r="D91" s="12">
        <v>0</v>
      </c>
      <c r="E91" s="11">
        <v>0</v>
      </c>
      <c r="F91" s="11">
        <f t="shared" si="9"/>
        <v>0</v>
      </c>
      <c r="G91" s="11">
        <v>0</v>
      </c>
      <c r="H91" s="12">
        <v>0</v>
      </c>
      <c r="I91" s="12">
        <f t="shared" si="11"/>
        <v>0</v>
      </c>
      <c r="J91" s="12">
        <f t="shared" si="10"/>
        <v>0</v>
      </c>
    </row>
    <row r="92" spans="1:10" s="136" customFormat="1" ht="18" customHeight="1">
      <c r="A92" s="439" t="s">
        <v>547</v>
      </c>
      <c r="B92" s="440"/>
      <c r="C92" s="138">
        <f aca="true" t="shared" si="12" ref="C92:J92">SUM(C52:C90)</f>
        <v>8847200</v>
      </c>
      <c r="D92" s="138">
        <f t="shared" si="12"/>
        <v>332771.35</v>
      </c>
      <c r="E92" s="138">
        <f t="shared" si="12"/>
        <v>0</v>
      </c>
      <c r="F92" s="138">
        <f t="shared" si="12"/>
        <v>9179971.350000001</v>
      </c>
      <c r="G92" s="138">
        <f t="shared" si="12"/>
        <v>6526806.069999999</v>
      </c>
      <c r="H92" s="138">
        <f t="shared" si="12"/>
        <v>5784256.84</v>
      </c>
      <c r="I92" s="138">
        <f t="shared" si="12"/>
        <v>742549.23</v>
      </c>
      <c r="J92" s="138">
        <f t="shared" si="12"/>
        <v>2653165.2800000003</v>
      </c>
    </row>
    <row r="93" spans="1:10" s="136" customFormat="1" ht="20.25" customHeight="1">
      <c r="A93" s="131" t="s">
        <v>757</v>
      </c>
      <c r="B93" s="137" t="s">
        <v>549</v>
      </c>
      <c r="C93" s="134">
        <v>4120.09</v>
      </c>
      <c r="D93" s="135">
        <v>0</v>
      </c>
      <c r="E93" s="134">
        <v>0</v>
      </c>
      <c r="F93" s="134">
        <f aca="true" t="shared" si="13" ref="F93:F101">C93+D93+E93</f>
        <v>4120.09</v>
      </c>
      <c r="G93" s="134">
        <f>F93</f>
        <v>4120.09</v>
      </c>
      <c r="H93" s="135">
        <f>G93</f>
        <v>4120.09</v>
      </c>
      <c r="I93" s="135">
        <f aca="true" t="shared" si="14" ref="I93:I101">G93-H93</f>
        <v>0</v>
      </c>
      <c r="J93" s="135">
        <f aca="true" t="shared" si="15" ref="J93:J101">F93-G93</f>
        <v>0</v>
      </c>
    </row>
    <row r="94" spans="1:10" s="136" customFormat="1" ht="20.25" customHeight="1">
      <c r="A94" s="131" t="s">
        <v>758</v>
      </c>
      <c r="B94" s="137" t="s">
        <v>551</v>
      </c>
      <c r="C94" s="134">
        <v>245954.31</v>
      </c>
      <c r="D94" s="135">
        <v>0</v>
      </c>
      <c r="E94" s="134">
        <v>0</v>
      </c>
      <c r="F94" s="134">
        <f t="shared" si="13"/>
        <v>245954.31</v>
      </c>
      <c r="G94" s="134">
        <f aca="true" t="shared" si="16" ref="G94:H98">F94</f>
        <v>245954.31</v>
      </c>
      <c r="H94" s="135">
        <f t="shared" si="16"/>
        <v>245954.31</v>
      </c>
      <c r="I94" s="135">
        <f t="shared" si="14"/>
        <v>0</v>
      </c>
      <c r="J94" s="135">
        <f t="shared" si="15"/>
        <v>0</v>
      </c>
    </row>
    <row r="95" spans="1:10" s="136" customFormat="1" ht="20.25" customHeight="1">
      <c r="A95" s="131" t="s">
        <v>759</v>
      </c>
      <c r="B95" s="137" t="s">
        <v>553</v>
      </c>
      <c r="C95" s="134">
        <v>2051863.65</v>
      </c>
      <c r="D95" s="135">
        <v>0</v>
      </c>
      <c r="E95" s="134">
        <v>0</v>
      </c>
      <c r="F95" s="134">
        <f t="shared" si="13"/>
        <v>2051863.65</v>
      </c>
      <c r="G95" s="134">
        <f t="shared" si="16"/>
        <v>2051863.65</v>
      </c>
      <c r="H95" s="135">
        <f t="shared" si="16"/>
        <v>2051863.65</v>
      </c>
      <c r="I95" s="135">
        <f t="shared" si="14"/>
        <v>0</v>
      </c>
      <c r="J95" s="135">
        <f t="shared" si="15"/>
        <v>0</v>
      </c>
    </row>
    <row r="96" spans="1:10" s="136" customFormat="1" ht="20.25" customHeight="1">
      <c r="A96" s="131" t="s">
        <v>760</v>
      </c>
      <c r="B96" s="137" t="s">
        <v>555</v>
      </c>
      <c r="C96" s="134">
        <v>1260058.96</v>
      </c>
      <c r="D96" s="135">
        <v>0</v>
      </c>
      <c r="E96" s="134">
        <v>0</v>
      </c>
      <c r="F96" s="134">
        <f t="shared" si="13"/>
        <v>1260058.96</v>
      </c>
      <c r="G96" s="134">
        <f t="shared" si="16"/>
        <v>1260058.96</v>
      </c>
      <c r="H96" s="135">
        <f t="shared" si="16"/>
        <v>1260058.96</v>
      </c>
      <c r="I96" s="135">
        <f t="shared" si="14"/>
        <v>0</v>
      </c>
      <c r="J96" s="135">
        <f t="shared" si="15"/>
        <v>0</v>
      </c>
    </row>
    <row r="97" spans="1:10" s="136" customFormat="1" ht="20.25" customHeight="1">
      <c r="A97" s="131" t="s">
        <v>761</v>
      </c>
      <c r="B97" s="137" t="s">
        <v>557</v>
      </c>
      <c r="C97" s="134">
        <v>1345456.46</v>
      </c>
      <c r="D97" s="135">
        <v>0</v>
      </c>
      <c r="E97" s="134">
        <v>0</v>
      </c>
      <c r="F97" s="134">
        <f t="shared" si="13"/>
        <v>1345456.46</v>
      </c>
      <c r="G97" s="134">
        <f t="shared" si="16"/>
        <v>1345456.46</v>
      </c>
      <c r="H97" s="135">
        <f t="shared" si="16"/>
        <v>1345456.46</v>
      </c>
      <c r="I97" s="135">
        <f t="shared" si="14"/>
        <v>0</v>
      </c>
      <c r="J97" s="135">
        <f t="shared" si="15"/>
        <v>0</v>
      </c>
    </row>
    <row r="98" spans="1:10" s="136" customFormat="1" ht="20.25" customHeight="1" thickBot="1">
      <c r="A98" s="131" t="s">
        <v>762</v>
      </c>
      <c r="B98" s="137" t="s">
        <v>756</v>
      </c>
      <c r="C98" s="134">
        <v>1106691.05</v>
      </c>
      <c r="D98" s="135">
        <v>0</v>
      </c>
      <c r="E98" s="134">
        <v>0</v>
      </c>
      <c r="F98" s="134">
        <f t="shared" si="13"/>
        <v>1106691.05</v>
      </c>
      <c r="G98" s="134">
        <f t="shared" si="16"/>
        <v>1106691.05</v>
      </c>
      <c r="H98" s="135">
        <f t="shared" si="16"/>
        <v>1106691.05</v>
      </c>
      <c r="I98" s="135">
        <f>G98-H98</f>
        <v>0</v>
      </c>
      <c r="J98" s="135">
        <f>F98-G98</f>
        <v>0</v>
      </c>
    </row>
    <row r="99" spans="1:10" s="1" customFormat="1" ht="18" customHeight="1" thickBot="1" thickTop="1">
      <c r="A99" s="443" t="s">
        <v>0</v>
      </c>
      <c r="B99" s="437" t="s">
        <v>1</v>
      </c>
      <c r="C99" s="434" t="s">
        <v>2</v>
      </c>
      <c r="D99" s="435"/>
      <c r="E99" s="435"/>
      <c r="F99" s="436"/>
      <c r="G99" s="437" t="s">
        <v>6</v>
      </c>
      <c r="H99" s="437" t="s">
        <v>7</v>
      </c>
      <c r="I99" s="437" t="s">
        <v>8</v>
      </c>
      <c r="J99" s="437" t="s">
        <v>9</v>
      </c>
    </row>
    <row r="100" spans="1:10" s="1" customFormat="1" ht="24" customHeight="1" thickBot="1" thickTop="1">
      <c r="A100" s="444"/>
      <c r="B100" s="438"/>
      <c r="C100" s="294" t="s">
        <v>743</v>
      </c>
      <c r="D100" s="294" t="s">
        <v>96</v>
      </c>
      <c r="E100" s="294" t="s">
        <v>4</v>
      </c>
      <c r="F100" s="293" t="s">
        <v>5</v>
      </c>
      <c r="G100" s="438"/>
      <c r="H100" s="438"/>
      <c r="I100" s="438"/>
      <c r="J100" s="438"/>
    </row>
    <row r="101" spans="1:10" s="136" customFormat="1" ht="20.25" customHeight="1" thickTop="1">
      <c r="A101" s="131" t="s">
        <v>841</v>
      </c>
      <c r="B101" s="137" t="s">
        <v>558</v>
      </c>
      <c r="C101" s="134">
        <v>45555.96</v>
      </c>
      <c r="D101" s="135">
        <v>0</v>
      </c>
      <c r="E101" s="134">
        <v>0</v>
      </c>
      <c r="F101" s="134">
        <f t="shared" si="13"/>
        <v>45555.96</v>
      </c>
      <c r="G101" s="134">
        <v>19836.81</v>
      </c>
      <c r="H101" s="135">
        <v>19836.81</v>
      </c>
      <c r="I101" s="135">
        <f t="shared" si="14"/>
        <v>0</v>
      </c>
      <c r="J101" s="135">
        <f t="shared" si="15"/>
        <v>25719.149999999998</v>
      </c>
    </row>
    <row r="102" spans="1:10" s="136" customFormat="1" ht="18" customHeight="1">
      <c r="A102" s="439" t="s">
        <v>621</v>
      </c>
      <c r="B102" s="440"/>
      <c r="C102" s="138">
        <f>SUM(C93:C101)</f>
        <v>6059700.4799999995</v>
      </c>
      <c r="D102" s="138">
        <f aca="true" t="shared" si="17" ref="D102:J102">SUM(D93:D101)</f>
        <v>0</v>
      </c>
      <c r="E102" s="138">
        <f t="shared" si="17"/>
        <v>0</v>
      </c>
      <c r="F102" s="138">
        <f t="shared" si="17"/>
        <v>6059700.4799999995</v>
      </c>
      <c r="G102" s="138">
        <f t="shared" si="17"/>
        <v>6033981.329999999</v>
      </c>
      <c r="H102" s="138">
        <f t="shared" si="17"/>
        <v>6033981.329999999</v>
      </c>
      <c r="I102" s="138">
        <f t="shared" si="17"/>
        <v>0</v>
      </c>
      <c r="J102" s="138">
        <f t="shared" si="17"/>
        <v>25719.149999999998</v>
      </c>
    </row>
    <row r="103" spans="1:10" s="136" customFormat="1" ht="18.75" customHeight="1">
      <c r="A103" s="441" t="s">
        <v>83</v>
      </c>
      <c r="B103" s="442"/>
      <c r="C103" s="139">
        <f>C32+C51+C92+C102</f>
        <v>47538900.48</v>
      </c>
      <c r="D103" s="139">
        <f aca="true" t="shared" si="18" ref="D103:J103">D32+D51+D92+D102</f>
        <v>718834.44</v>
      </c>
      <c r="E103" s="139">
        <f t="shared" si="18"/>
        <v>0</v>
      </c>
      <c r="F103" s="139">
        <f t="shared" si="18"/>
        <v>48257734.919999994</v>
      </c>
      <c r="G103" s="139">
        <f t="shared" si="18"/>
        <v>43034453.22</v>
      </c>
      <c r="H103" s="139">
        <f t="shared" si="18"/>
        <v>42016853.67</v>
      </c>
      <c r="I103" s="139">
        <f t="shared" si="18"/>
        <v>1017599.55</v>
      </c>
      <c r="J103" s="139">
        <f t="shared" si="18"/>
        <v>5223281.700000001</v>
      </c>
    </row>
    <row r="104" spans="1:10" s="136" customFormat="1" ht="20.25" customHeight="1">
      <c r="A104" s="131" t="s">
        <v>560</v>
      </c>
      <c r="B104" s="133" t="s">
        <v>57</v>
      </c>
      <c r="C104" s="134">
        <v>850000</v>
      </c>
      <c r="D104" s="135">
        <v>0</v>
      </c>
      <c r="E104" s="134">
        <v>0</v>
      </c>
      <c r="F104" s="134">
        <f t="shared" si="9"/>
        <v>850000</v>
      </c>
      <c r="G104" s="134">
        <v>850000</v>
      </c>
      <c r="H104" s="135">
        <v>850000</v>
      </c>
      <c r="I104" s="135">
        <f t="shared" si="11"/>
        <v>0</v>
      </c>
      <c r="J104" s="135">
        <f t="shared" si="10"/>
        <v>0</v>
      </c>
    </row>
    <row r="105" spans="1:10" s="136" customFormat="1" ht="20.25" customHeight="1">
      <c r="A105" s="131" t="s">
        <v>561</v>
      </c>
      <c r="B105" s="137" t="s">
        <v>562</v>
      </c>
      <c r="C105" s="134">
        <v>1050000</v>
      </c>
      <c r="D105" s="135">
        <v>50000</v>
      </c>
      <c r="E105" s="134">
        <v>0</v>
      </c>
      <c r="F105" s="134">
        <f aca="true" t="shared" si="19" ref="F105:F122">C105+D105+E105</f>
        <v>1100000</v>
      </c>
      <c r="G105" s="134">
        <v>1050000</v>
      </c>
      <c r="H105" s="135">
        <v>1000000</v>
      </c>
      <c r="I105" s="135">
        <f>G105-H105</f>
        <v>50000</v>
      </c>
      <c r="J105" s="135">
        <f t="shared" si="10"/>
        <v>50000</v>
      </c>
    </row>
    <row r="106" spans="1:10" s="136" customFormat="1" ht="20.25" customHeight="1">
      <c r="A106" s="131" t="s">
        <v>563</v>
      </c>
      <c r="B106" s="137" t="s">
        <v>624</v>
      </c>
      <c r="C106" s="134">
        <v>0</v>
      </c>
      <c r="D106" s="135">
        <v>0</v>
      </c>
      <c r="E106" s="134">
        <v>0</v>
      </c>
      <c r="F106" s="134">
        <f t="shared" si="19"/>
        <v>0</v>
      </c>
      <c r="G106" s="134">
        <v>0</v>
      </c>
      <c r="H106" s="135">
        <v>0</v>
      </c>
      <c r="I106" s="135">
        <f>G106-H106</f>
        <v>0</v>
      </c>
      <c r="J106" s="135">
        <f>F106-G106</f>
        <v>0</v>
      </c>
    </row>
    <row r="107" spans="1:10" s="136" customFormat="1" ht="20.25" customHeight="1">
      <c r="A107" s="131" t="s">
        <v>796</v>
      </c>
      <c r="B107" s="137" t="s">
        <v>625</v>
      </c>
      <c r="C107" s="134">
        <v>0</v>
      </c>
      <c r="D107" s="135">
        <v>10847.4</v>
      </c>
      <c r="E107" s="134">
        <v>0</v>
      </c>
      <c r="F107" s="134">
        <f t="shared" si="19"/>
        <v>10847.4</v>
      </c>
      <c r="G107" s="134">
        <v>10847.4</v>
      </c>
      <c r="H107" s="135">
        <v>0</v>
      </c>
      <c r="I107" s="135">
        <f>G107-H107</f>
        <v>10847.4</v>
      </c>
      <c r="J107" s="135">
        <f>F107-G107</f>
        <v>0</v>
      </c>
    </row>
    <row r="108" spans="1:10" s="136" customFormat="1" ht="20.25" customHeight="1">
      <c r="A108" s="131" t="s">
        <v>763</v>
      </c>
      <c r="B108" s="137" t="s">
        <v>764</v>
      </c>
      <c r="C108" s="134">
        <v>90000</v>
      </c>
      <c r="D108" s="135">
        <v>0</v>
      </c>
      <c r="E108" s="134">
        <v>0</v>
      </c>
      <c r="F108" s="134">
        <f t="shared" si="19"/>
        <v>90000</v>
      </c>
      <c r="G108" s="134">
        <v>0</v>
      </c>
      <c r="H108" s="135">
        <v>0</v>
      </c>
      <c r="I108" s="135">
        <f>G108-H108</f>
        <v>0</v>
      </c>
      <c r="J108" s="135">
        <f>F108-G108</f>
        <v>90000</v>
      </c>
    </row>
    <row r="109" spans="1:10" s="136" customFormat="1" ht="18" customHeight="1">
      <c r="A109" s="439" t="s">
        <v>486</v>
      </c>
      <c r="B109" s="440"/>
      <c r="C109" s="138">
        <f aca="true" t="shared" si="20" ref="C109:J109">SUM(C104:C108)</f>
        <v>1990000</v>
      </c>
      <c r="D109" s="138">
        <f t="shared" si="20"/>
        <v>60847.4</v>
      </c>
      <c r="E109" s="138">
        <f t="shared" si="20"/>
        <v>0</v>
      </c>
      <c r="F109" s="138">
        <f t="shared" si="20"/>
        <v>2050847.4</v>
      </c>
      <c r="G109" s="138">
        <f t="shared" si="20"/>
        <v>1910847.4</v>
      </c>
      <c r="H109" s="138">
        <f t="shared" si="20"/>
        <v>1850000</v>
      </c>
      <c r="I109" s="138">
        <f t="shared" si="20"/>
        <v>60847.4</v>
      </c>
      <c r="J109" s="138">
        <f t="shared" si="20"/>
        <v>140000</v>
      </c>
    </row>
    <row r="110" spans="1:10" s="136" customFormat="1" ht="20.25" customHeight="1">
      <c r="A110" s="131" t="s">
        <v>564</v>
      </c>
      <c r="B110" s="137" t="s">
        <v>58</v>
      </c>
      <c r="C110" s="134">
        <v>125000</v>
      </c>
      <c r="D110" s="135">
        <v>0</v>
      </c>
      <c r="E110" s="134">
        <v>0</v>
      </c>
      <c r="F110" s="134">
        <f t="shared" si="19"/>
        <v>125000</v>
      </c>
      <c r="G110" s="134">
        <v>0</v>
      </c>
      <c r="H110" s="135">
        <v>0</v>
      </c>
      <c r="I110" s="135">
        <f aca="true" t="shared" si="21" ref="I110:I119">G110-H110</f>
        <v>0</v>
      </c>
      <c r="J110" s="135">
        <f aca="true" t="shared" si="22" ref="J110:J122">F110-G110</f>
        <v>125000</v>
      </c>
    </row>
    <row r="111" spans="1:10" s="136" customFormat="1" ht="20.25" customHeight="1">
      <c r="A111" s="131" t="s">
        <v>565</v>
      </c>
      <c r="B111" s="137" t="s">
        <v>59</v>
      </c>
      <c r="C111" s="134">
        <v>3000000</v>
      </c>
      <c r="D111" s="135">
        <v>0</v>
      </c>
      <c r="E111" s="134">
        <v>0</v>
      </c>
      <c r="F111" s="134">
        <f t="shared" si="19"/>
        <v>3000000</v>
      </c>
      <c r="G111" s="134">
        <v>2560000</v>
      </c>
      <c r="H111" s="135">
        <v>2560000</v>
      </c>
      <c r="I111" s="135">
        <f t="shared" si="21"/>
        <v>0</v>
      </c>
      <c r="J111" s="135">
        <f t="shared" si="22"/>
        <v>440000</v>
      </c>
    </row>
    <row r="112" spans="1:10" s="136" customFormat="1" ht="20.25" customHeight="1">
      <c r="A112" s="131" t="s">
        <v>566</v>
      </c>
      <c r="B112" s="137" t="s">
        <v>60</v>
      </c>
      <c r="C112" s="134">
        <v>50000</v>
      </c>
      <c r="D112" s="135">
        <v>0</v>
      </c>
      <c r="E112" s="134">
        <v>0</v>
      </c>
      <c r="F112" s="134">
        <f t="shared" si="19"/>
        <v>50000</v>
      </c>
      <c r="G112" s="134">
        <v>0</v>
      </c>
      <c r="H112" s="135">
        <v>0</v>
      </c>
      <c r="I112" s="135">
        <f t="shared" si="21"/>
        <v>0</v>
      </c>
      <c r="J112" s="135">
        <f t="shared" si="22"/>
        <v>50000</v>
      </c>
    </row>
    <row r="113" spans="1:10" s="136" customFormat="1" ht="18" customHeight="1">
      <c r="A113" s="439" t="s">
        <v>507</v>
      </c>
      <c r="B113" s="440"/>
      <c r="C113" s="138">
        <f>SUM(C110:C112)</f>
        <v>3175000</v>
      </c>
      <c r="D113" s="138">
        <f aca="true" t="shared" si="23" ref="D113:J113">SUM(D110:D112)</f>
        <v>0</v>
      </c>
      <c r="E113" s="138">
        <f t="shared" si="23"/>
        <v>0</v>
      </c>
      <c r="F113" s="138">
        <f t="shared" si="23"/>
        <v>3175000</v>
      </c>
      <c r="G113" s="138">
        <f t="shared" si="23"/>
        <v>2560000</v>
      </c>
      <c r="H113" s="138">
        <f t="shared" si="23"/>
        <v>2560000</v>
      </c>
      <c r="I113" s="138">
        <f t="shared" si="23"/>
        <v>0</v>
      </c>
      <c r="J113" s="138">
        <f t="shared" si="23"/>
        <v>615000</v>
      </c>
    </row>
    <row r="114" spans="1:10" s="136" customFormat="1" ht="20.25" customHeight="1">
      <c r="A114" s="131" t="s">
        <v>850</v>
      </c>
      <c r="B114" s="133" t="s">
        <v>851</v>
      </c>
      <c r="C114" s="134">
        <v>30000</v>
      </c>
      <c r="D114" s="135">
        <v>0</v>
      </c>
      <c r="E114" s="134"/>
      <c r="F114" s="134">
        <f t="shared" si="19"/>
        <v>30000</v>
      </c>
      <c r="G114" s="134">
        <v>0</v>
      </c>
      <c r="H114" s="135">
        <v>0</v>
      </c>
      <c r="I114" s="135">
        <f t="shared" si="21"/>
        <v>0</v>
      </c>
      <c r="J114" s="135">
        <f t="shared" si="22"/>
        <v>30000</v>
      </c>
    </row>
    <row r="115" spans="1:10" s="136" customFormat="1" ht="20.25" customHeight="1">
      <c r="A115" s="131" t="s">
        <v>568</v>
      </c>
      <c r="B115" s="137" t="s">
        <v>569</v>
      </c>
      <c r="C115" s="134">
        <v>50000</v>
      </c>
      <c r="D115" s="135">
        <v>0</v>
      </c>
      <c r="E115" s="134"/>
      <c r="F115" s="134">
        <f t="shared" si="19"/>
        <v>50000</v>
      </c>
      <c r="G115" s="134">
        <v>0</v>
      </c>
      <c r="H115" s="135">
        <v>0</v>
      </c>
      <c r="I115" s="135">
        <f t="shared" si="21"/>
        <v>0</v>
      </c>
      <c r="J115" s="135">
        <f t="shared" si="22"/>
        <v>50000</v>
      </c>
    </row>
    <row r="116" spans="1:10" s="136" customFormat="1" ht="20.25" customHeight="1">
      <c r="A116" s="131" t="s">
        <v>570</v>
      </c>
      <c r="B116" s="137" t="s">
        <v>61</v>
      </c>
      <c r="C116" s="134">
        <v>90000</v>
      </c>
      <c r="D116" s="135">
        <v>0</v>
      </c>
      <c r="E116" s="134"/>
      <c r="F116" s="134">
        <f t="shared" si="19"/>
        <v>90000</v>
      </c>
      <c r="G116" s="134">
        <v>0</v>
      </c>
      <c r="H116" s="135">
        <v>0</v>
      </c>
      <c r="I116" s="135">
        <f t="shared" si="21"/>
        <v>0</v>
      </c>
      <c r="J116" s="135">
        <f t="shared" si="22"/>
        <v>90000</v>
      </c>
    </row>
    <row r="117" spans="1:10" s="136" customFormat="1" ht="20.25" customHeight="1">
      <c r="A117" s="131" t="s">
        <v>571</v>
      </c>
      <c r="B117" s="137" t="s">
        <v>62</v>
      </c>
      <c r="C117" s="134">
        <v>100000</v>
      </c>
      <c r="D117" s="135">
        <v>0</v>
      </c>
      <c r="E117" s="134"/>
      <c r="F117" s="134">
        <f t="shared" si="19"/>
        <v>100000</v>
      </c>
      <c r="G117" s="134">
        <v>86.77</v>
      </c>
      <c r="H117" s="135">
        <v>86.77</v>
      </c>
      <c r="I117" s="135">
        <f t="shared" si="21"/>
        <v>0</v>
      </c>
      <c r="J117" s="135">
        <f t="shared" si="22"/>
        <v>99913.23</v>
      </c>
    </row>
    <row r="118" spans="1:10" s="136" customFormat="1" ht="20.25" customHeight="1">
      <c r="A118" s="131" t="s">
        <v>572</v>
      </c>
      <c r="B118" s="137" t="s">
        <v>63</v>
      </c>
      <c r="C118" s="134">
        <v>150000</v>
      </c>
      <c r="D118" s="135">
        <v>0</v>
      </c>
      <c r="E118" s="134"/>
      <c r="F118" s="134">
        <f t="shared" si="19"/>
        <v>150000</v>
      </c>
      <c r="G118" s="134">
        <v>146714.4</v>
      </c>
      <c r="H118" s="135">
        <v>146714.4</v>
      </c>
      <c r="I118" s="135">
        <f t="shared" si="21"/>
        <v>0</v>
      </c>
      <c r="J118" s="135">
        <f t="shared" si="22"/>
        <v>3285.600000000006</v>
      </c>
    </row>
    <row r="119" spans="1:10" s="136" customFormat="1" ht="20.25" customHeight="1">
      <c r="A119" s="131" t="s">
        <v>573</v>
      </c>
      <c r="B119" s="137" t="s">
        <v>574</v>
      </c>
      <c r="C119" s="134">
        <v>15000</v>
      </c>
      <c r="D119" s="135">
        <v>0</v>
      </c>
      <c r="E119" s="134"/>
      <c r="F119" s="134">
        <f t="shared" si="19"/>
        <v>15000</v>
      </c>
      <c r="G119" s="134">
        <v>0</v>
      </c>
      <c r="H119" s="135">
        <v>0</v>
      </c>
      <c r="I119" s="135">
        <f t="shared" si="21"/>
        <v>0</v>
      </c>
      <c r="J119" s="135">
        <f t="shared" si="22"/>
        <v>15000</v>
      </c>
    </row>
    <row r="120" spans="1:10" s="136" customFormat="1" ht="18" customHeight="1">
      <c r="A120" s="439" t="s">
        <v>547</v>
      </c>
      <c r="B120" s="440"/>
      <c r="C120" s="138">
        <f>SUM(C114:C119)</f>
        <v>435000</v>
      </c>
      <c r="D120" s="138">
        <f aca="true" t="shared" si="24" ref="D120:J120">SUM(D114:D119)</f>
        <v>0</v>
      </c>
      <c r="E120" s="138">
        <f t="shared" si="24"/>
        <v>0</v>
      </c>
      <c r="F120" s="138">
        <f t="shared" si="24"/>
        <v>435000</v>
      </c>
      <c r="G120" s="138">
        <f t="shared" si="24"/>
        <v>146801.16999999998</v>
      </c>
      <c r="H120" s="138">
        <f t="shared" si="24"/>
        <v>146801.16999999998</v>
      </c>
      <c r="I120" s="138">
        <f t="shared" si="24"/>
        <v>0</v>
      </c>
      <c r="J120" s="138">
        <f t="shared" si="24"/>
        <v>288198.82999999996</v>
      </c>
    </row>
    <row r="121" spans="1:10" s="136" customFormat="1" ht="20.25" customHeight="1">
      <c r="A121" s="131" t="s">
        <v>575</v>
      </c>
      <c r="B121" s="137" t="s">
        <v>64</v>
      </c>
      <c r="C121" s="134">
        <v>0</v>
      </c>
      <c r="D121" s="135">
        <v>0</v>
      </c>
      <c r="E121" s="134">
        <v>0</v>
      </c>
      <c r="F121" s="134">
        <f t="shared" si="19"/>
        <v>0</v>
      </c>
      <c r="G121" s="134">
        <v>0</v>
      </c>
      <c r="H121" s="135">
        <v>0</v>
      </c>
      <c r="I121" s="135">
        <f aca="true" t="shared" si="25" ref="I121:I128">G121-H121</f>
        <v>0</v>
      </c>
      <c r="J121" s="135">
        <f t="shared" si="22"/>
        <v>0</v>
      </c>
    </row>
    <row r="122" spans="1:10" s="136" customFormat="1" ht="20.25" customHeight="1">
      <c r="A122" s="131" t="s">
        <v>576</v>
      </c>
      <c r="B122" s="137" t="s">
        <v>65</v>
      </c>
      <c r="C122" s="134">
        <v>0</v>
      </c>
      <c r="D122" s="135">
        <v>0</v>
      </c>
      <c r="E122" s="134">
        <v>0</v>
      </c>
      <c r="F122" s="134">
        <f t="shared" si="19"/>
        <v>0</v>
      </c>
      <c r="G122" s="134">
        <v>0</v>
      </c>
      <c r="H122" s="135">
        <v>0</v>
      </c>
      <c r="I122" s="135">
        <f t="shared" si="25"/>
        <v>0</v>
      </c>
      <c r="J122" s="135">
        <f t="shared" si="22"/>
        <v>0</v>
      </c>
    </row>
    <row r="123" spans="1:10" s="136" customFormat="1" ht="18" customHeight="1">
      <c r="A123" s="439" t="s">
        <v>559</v>
      </c>
      <c r="B123" s="440"/>
      <c r="C123" s="138">
        <f>SUM(C121:C122)</f>
        <v>0</v>
      </c>
      <c r="D123" s="138">
        <f>SUM(D121:D122)</f>
        <v>0</v>
      </c>
      <c r="E123" s="138">
        <f>SUM(E121:E122)</f>
        <v>0</v>
      </c>
      <c r="F123" s="138">
        <f aca="true" t="shared" si="26" ref="F123:F131">C123+D123+E123</f>
        <v>0</v>
      </c>
      <c r="G123" s="138">
        <f>SUM(G121:G122)</f>
        <v>0</v>
      </c>
      <c r="H123" s="138">
        <f>SUM(H121:H122)</f>
        <v>0</v>
      </c>
      <c r="I123" s="138">
        <f t="shared" si="25"/>
        <v>0</v>
      </c>
      <c r="J123" s="138">
        <f aca="true" t="shared" si="27" ref="J123:J131">F123-G123</f>
        <v>0</v>
      </c>
    </row>
    <row r="124" spans="1:10" s="136" customFormat="1" ht="20.25" customHeight="1">
      <c r="A124" s="131" t="s">
        <v>577</v>
      </c>
      <c r="B124" s="137" t="s">
        <v>64</v>
      </c>
      <c r="C124" s="134">
        <v>0</v>
      </c>
      <c r="D124" s="135">
        <v>0</v>
      </c>
      <c r="E124" s="134">
        <v>0</v>
      </c>
      <c r="F124" s="134">
        <f t="shared" si="26"/>
        <v>0</v>
      </c>
      <c r="G124" s="134">
        <v>0</v>
      </c>
      <c r="H124" s="135">
        <v>0</v>
      </c>
      <c r="I124" s="135">
        <f t="shared" si="25"/>
        <v>0</v>
      </c>
      <c r="J124" s="135">
        <f t="shared" si="27"/>
        <v>0</v>
      </c>
    </row>
    <row r="125" spans="1:10" s="136" customFormat="1" ht="18" customHeight="1">
      <c r="A125" s="439" t="s">
        <v>578</v>
      </c>
      <c r="B125" s="440"/>
      <c r="C125" s="138">
        <f>SUM(C124)</f>
        <v>0</v>
      </c>
      <c r="D125" s="138">
        <f>SUM(D124)</f>
        <v>0</v>
      </c>
      <c r="E125" s="138">
        <f>SUM(E124)</f>
        <v>0</v>
      </c>
      <c r="F125" s="138">
        <f t="shared" si="26"/>
        <v>0</v>
      </c>
      <c r="G125" s="138">
        <f>SUM(G124)</f>
        <v>0</v>
      </c>
      <c r="H125" s="138">
        <f>SUM(H124)</f>
        <v>0</v>
      </c>
      <c r="I125" s="138">
        <f t="shared" si="25"/>
        <v>0</v>
      </c>
      <c r="J125" s="138">
        <f t="shared" si="27"/>
        <v>0</v>
      </c>
    </row>
    <row r="126" spans="1:10" s="136" customFormat="1" ht="18" customHeight="1">
      <c r="A126" s="131" t="s">
        <v>579</v>
      </c>
      <c r="B126" s="137" t="s">
        <v>580</v>
      </c>
      <c r="C126" s="134">
        <v>0</v>
      </c>
      <c r="D126" s="135">
        <v>0</v>
      </c>
      <c r="E126" s="134">
        <v>0</v>
      </c>
      <c r="F126" s="134">
        <f t="shared" si="26"/>
        <v>0</v>
      </c>
      <c r="G126" s="134">
        <v>0</v>
      </c>
      <c r="H126" s="135">
        <v>0</v>
      </c>
      <c r="I126" s="135">
        <f t="shared" si="25"/>
        <v>0</v>
      </c>
      <c r="J126" s="135">
        <f t="shared" si="27"/>
        <v>0</v>
      </c>
    </row>
    <row r="127" spans="1:10" s="136" customFormat="1" ht="18" customHeight="1">
      <c r="A127" s="131" t="s">
        <v>581</v>
      </c>
      <c r="B127" s="137" t="s">
        <v>118</v>
      </c>
      <c r="C127" s="134">
        <v>200000</v>
      </c>
      <c r="D127" s="135">
        <v>30633.72</v>
      </c>
      <c r="E127" s="134">
        <v>0</v>
      </c>
      <c r="F127" s="134">
        <f t="shared" si="26"/>
        <v>230633.72</v>
      </c>
      <c r="G127" s="134">
        <v>30633.72</v>
      </c>
      <c r="H127" s="135">
        <v>5332.79</v>
      </c>
      <c r="I127" s="135">
        <f t="shared" si="25"/>
        <v>25300.93</v>
      </c>
      <c r="J127" s="135">
        <f t="shared" si="27"/>
        <v>200000</v>
      </c>
    </row>
    <row r="128" spans="1:10" s="136" customFormat="1" ht="18" customHeight="1" thickBot="1">
      <c r="A128" s="131" t="s">
        <v>582</v>
      </c>
      <c r="B128" s="137" t="s">
        <v>66</v>
      </c>
      <c r="C128" s="134">
        <v>100000</v>
      </c>
      <c r="D128" s="135">
        <v>0</v>
      </c>
      <c r="E128" s="134">
        <v>0</v>
      </c>
      <c r="F128" s="134">
        <f t="shared" si="26"/>
        <v>100000</v>
      </c>
      <c r="G128" s="134">
        <v>0</v>
      </c>
      <c r="H128" s="135">
        <v>0</v>
      </c>
      <c r="I128" s="135">
        <f t="shared" si="25"/>
        <v>0</v>
      </c>
      <c r="J128" s="135">
        <f t="shared" si="27"/>
        <v>100000</v>
      </c>
    </row>
    <row r="129" spans="1:10" s="1" customFormat="1" ht="18" customHeight="1" thickBot="1" thickTop="1">
      <c r="A129" s="443" t="s">
        <v>0</v>
      </c>
      <c r="B129" s="437" t="s">
        <v>1</v>
      </c>
      <c r="C129" s="434" t="s">
        <v>2</v>
      </c>
      <c r="D129" s="435"/>
      <c r="E129" s="435"/>
      <c r="F129" s="436"/>
      <c r="G129" s="437" t="s">
        <v>6</v>
      </c>
      <c r="H129" s="437" t="s">
        <v>7</v>
      </c>
      <c r="I129" s="437" t="s">
        <v>8</v>
      </c>
      <c r="J129" s="437" t="s">
        <v>9</v>
      </c>
    </row>
    <row r="130" spans="1:10" s="1" customFormat="1" ht="24" customHeight="1" thickBot="1" thickTop="1">
      <c r="A130" s="444"/>
      <c r="B130" s="438"/>
      <c r="C130" s="294" t="s">
        <v>743</v>
      </c>
      <c r="D130" s="294" t="s">
        <v>96</v>
      </c>
      <c r="E130" s="294" t="s">
        <v>4</v>
      </c>
      <c r="F130" s="293" t="s">
        <v>5</v>
      </c>
      <c r="G130" s="438"/>
      <c r="H130" s="438"/>
      <c r="I130" s="438"/>
      <c r="J130" s="438"/>
    </row>
    <row r="131" spans="1:10" s="136" customFormat="1" ht="18" customHeight="1" thickTop="1">
      <c r="A131" s="131" t="s">
        <v>765</v>
      </c>
      <c r="B131" s="137" t="s">
        <v>67</v>
      </c>
      <c r="C131" s="134">
        <v>0</v>
      </c>
      <c r="D131" s="135">
        <v>9500</v>
      </c>
      <c r="E131" s="134">
        <v>0</v>
      </c>
      <c r="F131" s="134">
        <f t="shared" si="26"/>
        <v>9500</v>
      </c>
      <c r="G131" s="134">
        <v>9500</v>
      </c>
      <c r="H131" s="135">
        <v>0</v>
      </c>
      <c r="I131" s="135">
        <f>G131-H131</f>
        <v>9500</v>
      </c>
      <c r="J131" s="135">
        <f t="shared" si="27"/>
        <v>0</v>
      </c>
    </row>
    <row r="132" spans="1:10" s="136" customFormat="1" ht="18" customHeight="1">
      <c r="A132" s="439" t="s">
        <v>583</v>
      </c>
      <c r="B132" s="440"/>
      <c r="C132" s="138">
        <f>C131+C128+C127+C126</f>
        <v>300000</v>
      </c>
      <c r="D132" s="138">
        <f>D131+D128+D127+D126</f>
        <v>40133.72</v>
      </c>
      <c r="E132" s="138">
        <f>E131+E128+E127+E126</f>
        <v>0</v>
      </c>
      <c r="F132" s="138">
        <f>C132+D132+E132</f>
        <v>340133.72</v>
      </c>
      <c r="G132" s="138">
        <f>SUM(G126:G131)</f>
        <v>40133.72</v>
      </c>
      <c r="H132" s="138">
        <f>SUM(H126:H131)</f>
        <v>5332.79</v>
      </c>
      <c r="I132" s="138">
        <f>SUM(I126:I131)</f>
        <v>34800.93</v>
      </c>
      <c r="J132" s="138">
        <f>SUM(J126:J131)</f>
        <v>300000</v>
      </c>
    </row>
    <row r="133" spans="1:10" s="136" customFormat="1" ht="20.25" customHeight="1">
      <c r="A133" s="131" t="s">
        <v>585</v>
      </c>
      <c r="B133" s="137" t="s">
        <v>68</v>
      </c>
      <c r="C133" s="134">
        <v>150000</v>
      </c>
      <c r="D133" s="135">
        <v>45995.4</v>
      </c>
      <c r="E133" s="134">
        <v>0</v>
      </c>
      <c r="F133" s="134">
        <f aca="true" t="shared" si="28" ref="F133:F164">C133+D133+E133</f>
        <v>195995.4</v>
      </c>
      <c r="G133" s="134">
        <v>138682.2</v>
      </c>
      <c r="H133" s="135">
        <v>137760</v>
      </c>
      <c r="I133" s="135">
        <f>G133-H133</f>
        <v>922.2000000000116</v>
      </c>
      <c r="J133" s="135">
        <f>F133-G133</f>
        <v>57313.19999999998</v>
      </c>
    </row>
    <row r="134" spans="1:10" s="136" customFormat="1" ht="18" customHeight="1">
      <c r="A134" s="439" t="s">
        <v>584</v>
      </c>
      <c r="B134" s="440"/>
      <c r="C134" s="138">
        <f>SUM(C133)</f>
        <v>150000</v>
      </c>
      <c r="D134" s="138">
        <f aca="true" t="shared" si="29" ref="D134:J134">SUM(D133)</f>
        <v>45995.4</v>
      </c>
      <c r="E134" s="138">
        <f t="shared" si="29"/>
        <v>0</v>
      </c>
      <c r="F134" s="138">
        <f t="shared" si="29"/>
        <v>195995.4</v>
      </c>
      <c r="G134" s="138">
        <f t="shared" si="29"/>
        <v>138682.2</v>
      </c>
      <c r="H134" s="138">
        <f t="shared" si="29"/>
        <v>137760</v>
      </c>
      <c r="I134" s="138">
        <f t="shared" si="29"/>
        <v>922.2000000000116</v>
      </c>
      <c r="J134" s="138">
        <f t="shared" si="29"/>
        <v>57313.19999999998</v>
      </c>
    </row>
    <row r="135" spans="1:10" s="136" customFormat="1" ht="18.75" customHeight="1">
      <c r="A135" s="441" t="s">
        <v>87</v>
      </c>
      <c r="B135" s="442"/>
      <c r="C135" s="139">
        <f>C109+C113+C120+C123+C125+C132+C134</f>
        <v>6050000</v>
      </c>
      <c r="D135" s="139">
        <f aca="true" t="shared" si="30" ref="D135:J135">D109+D113+D120+D123+D125+D132+D134</f>
        <v>146976.52</v>
      </c>
      <c r="E135" s="139">
        <f t="shared" si="30"/>
        <v>0</v>
      </c>
      <c r="F135" s="139">
        <f t="shared" si="30"/>
        <v>6196976.5200000005</v>
      </c>
      <c r="G135" s="139">
        <f t="shared" si="30"/>
        <v>4796464.49</v>
      </c>
      <c r="H135" s="139">
        <f t="shared" si="30"/>
        <v>4699893.96</v>
      </c>
      <c r="I135" s="139">
        <f t="shared" si="30"/>
        <v>96570.53000000001</v>
      </c>
      <c r="J135" s="139">
        <f t="shared" si="30"/>
        <v>1400512.03</v>
      </c>
    </row>
    <row r="136" spans="1:10" s="136" customFormat="1" ht="20.25" customHeight="1">
      <c r="A136" s="131" t="s">
        <v>586</v>
      </c>
      <c r="B136" s="137" t="s">
        <v>69</v>
      </c>
      <c r="C136" s="134">
        <v>50000</v>
      </c>
      <c r="D136" s="135">
        <v>0</v>
      </c>
      <c r="E136" s="134">
        <v>-50000</v>
      </c>
      <c r="F136" s="134">
        <f t="shared" si="28"/>
        <v>0</v>
      </c>
      <c r="G136" s="134">
        <v>0</v>
      </c>
      <c r="H136" s="135">
        <v>0</v>
      </c>
      <c r="I136" s="135">
        <f>G136-H136</f>
        <v>0</v>
      </c>
      <c r="J136" s="135">
        <f>F136-G136</f>
        <v>0</v>
      </c>
    </row>
    <row r="137" spans="1:10" s="136" customFormat="1" ht="20.25" customHeight="1">
      <c r="A137" s="131" t="s">
        <v>587</v>
      </c>
      <c r="B137" s="137" t="s">
        <v>588</v>
      </c>
      <c r="C137" s="134">
        <v>40000</v>
      </c>
      <c r="D137" s="135">
        <v>0</v>
      </c>
      <c r="E137" s="134">
        <v>-40000</v>
      </c>
      <c r="F137" s="134">
        <f t="shared" si="28"/>
        <v>0</v>
      </c>
      <c r="G137" s="134">
        <v>0</v>
      </c>
      <c r="H137" s="135">
        <v>0</v>
      </c>
      <c r="I137" s="135">
        <f aca="true" t="shared" si="31" ref="I137:I147">G137-H137</f>
        <v>0</v>
      </c>
      <c r="J137" s="135">
        <f aca="true" t="shared" si="32" ref="J137:J147">F137-G137</f>
        <v>0</v>
      </c>
    </row>
    <row r="138" spans="1:10" s="136" customFormat="1" ht="20.25" customHeight="1">
      <c r="A138" s="131" t="s">
        <v>589</v>
      </c>
      <c r="B138" s="137" t="s">
        <v>70</v>
      </c>
      <c r="C138" s="134">
        <v>40000</v>
      </c>
      <c r="D138" s="135">
        <v>0</v>
      </c>
      <c r="E138" s="134">
        <v>-40000</v>
      </c>
      <c r="F138" s="134">
        <f t="shared" si="28"/>
        <v>0</v>
      </c>
      <c r="G138" s="134">
        <v>0</v>
      </c>
      <c r="H138" s="135">
        <v>0</v>
      </c>
      <c r="I138" s="135">
        <f t="shared" si="31"/>
        <v>0</v>
      </c>
      <c r="J138" s="135">
        <f t="shared" si="32"/>
        <v>0</v>
      </c>
    </row>
    <row r="139" spans="1:10" s="136" customFormat="1" ht="20.25" customHeight="1">
      <c r="A139" s="131" t="s">
        <v>590</v>
      </c>
      <c r="B139" s="137" t="s">
        <v>71</v>
      </c>
      <c r="C139" s="134">
        <v>100000</v>
      </c>
      <c r="D139" s="135">
        <v>0</v>
      </c>
      <c r="E139" s="134">
        <v>0</v>
      </c>
      <c r="F139" s="134">
        <f t="shared" si="28"/>
        <v>100000</v>
      </c>
      <c r="G139" s="134">
        <v>0</v>
      </c>
      <c r="H139" s="135">
        <v>0</v>
      </c>
      <c r="I139" s="135">
        <f t="shared" si="31"/>
        <v>0</v>
      </c>
      <c r="J139" s="135">
        <f t="shared" si="32"/>
        <v>100000</v>
      </c>
    </row>
    <row r="140" spans="1:10" s="136" customFormat="1" ht="20.25" customHeight="1">
      <c r="A140" s="131" t="s">
        <v>591</v>
      </c>
      <c r="B140" s="137" t="s">
        <v>592</v>
      </c>
      <c r="C140" s="134">
        <v>50000</v>
      </c>
      <c r="D140" s="135">
        <v>61913.8</v>
      </c>
      <c r="E140" s="134">
        <v>0</v>
      </c>
      <c r="F140" s="134">
        <f t="shared" si="28"/>
        <v>111913.8</v>
      </c>
      <c r="G140" s="134">
        <v>61913.8</v>
      </c>
      <c r="H140" s="135">
        <v>0</v>
      </c>
      <c r="I140" s="135">
        <f t="shared" si="31"/>
        <v>61913.8</v>
      </c>
      <c r="J140" s="135">
        <f t="shared" si="32"/>
        <v>50000</v>
      </c>
    </row>
    <row r="141" spans="1:10" s="136" customFormat="1" ht="20.25" customHeight="1">
      <c r="A141" s="131" t="s">
        <v>593</v>
      </c>
      <c r="B141" s="137" t="s">
        <v>594</v>
      </c>
      <c r="C141" s="134">
        <v>50000</v>
      </c>
      <c r="D141" s="135">
        <v>41632.2</v>
      </c>
      <c r="E141" s="134">
        <v>0</v>
      </c>
      <c r="F141" s="134">
        <f t="shared" si="28"/>
        <v>91632.2</v>
      </c>
      <c r="G141" s="134">
        <v>41632.2</v>
      </c>
      <c r="H141" s="135">
        <v>0</v>
      </c>
      <c r="I141" s="135">
        <f t="shared" si="31"/>
        <v>41632.2</v>
      </c>
      <c r="J141" s="135">
        <f t="shared" si="32"/>
        <v>50000</v>
      </c>
    </row>
    <row r="142" spans="1:10" s="136" customFormat="1" ht="20.25" customHeight="1">
      <c r="A142" s="131" t="s">
        <v>595</v>
      </c>
      <c r="B142" s="137" t="s">
        <v>72</v>
      </c>
      <c r="C142" s="134">
        <v>180000</v>
      </c>
      <c r="D142" s="135">
        <v>79041.61</v>
      </c>
      <c r="E142" s="134">
        <v>0</v>
      </c>
      <c r="F142" s="134">
        <f t="shared" si="28"/>
        <v>259041.61</v>
      </c>
      <c r="G142" s="134">
        <v>78355.33</v>
      </c>
      <c r="H142" s="135">
        <v>68628</v>
      </c>
      <c r="I142" s="135">
        <f t="shared" si="31"/>
        <v>9727.330000000002</v>
      </c>
      <c r="J142" s="135">
        <f t="shared" si="32"/>
        <v>180686.27999999997</v>
      </c>
    </row>
    <row r="143" spans="1:10" s="136" customFormat="1" ht="20.25" customHeight="1">
      <c r="A143" s="131" t="s">
        <v>596</v>
      </c>
      <c r="B143" s="133" t="s">
        <v>119</v>
      </c>
      <c r="C143" s="134">
        <v>900000</v>
      </c>
      <c r="D143" s="135">
        <v>0</v>
      </c>
      <c r="E143" s="134">
        <v>0</v>
      </c>
      <c r="F143" s="134">
        <f t="shared" si="28"/>
        <v>900000</v>
      </c>
      <c r="G143" s="134">
        <v>816875.44</v>
      </c>
      <c r="H143" s="135">
        <v>816875.44</v>
      </c>
      <c r="I143" s="135">
        <f t="shared" si="31"/>
        <v>0</v>
      </c>
      <c r="J143" s="135">
        <f t="shared" si="32"/>
        <v>83124.56000000006</v>
      </c>
    </row>
    <row r="144" spans="1:10" s="136" customFormat="1" ht="20.25" customHeight="1">
      <c r="A144" s="131" t="s">
        <v>597</v>
      </c>
      <c r="B144" s="137" t="s">
        <v>73</v>
      </c>
      <c r="C144" s="134">
        <v>80000</v>
      </c>
      <c r="D144" s="135">
        <v>0</v>
      </c>
      <c r="E144" s="134">
        <v>0</v>
      </c>
      <c r="F144" s="134">
        <f t="shared" si="28"/>
        <v>80000</v>
      </c>
      <c r="G144" s="134">
        <v>0</v>
      </c>
      <c r="H144" s="135">
        <v>0</v>
      </c>
      <c r="I144" s="135">
        <f t="shared" si="31"/>
        <v>0</v>
      </c>
      <c r="J144" s="135">
        <f t="shared" si="32"/>
        <v>80000</v>
      </c>
    </row>
    <row r="145" spans="1:10" s="136" customFormat="1" ht="20.25" customHeight="1">
      <c r="A145" s="131" t="s">
        <v>598</v>
      </c>
      <c r="B145" s="137" t="s">
        <v>599</v>
      </c>
      <c r="C145" s="134">
        <v>1600000</v>
      </c>
      <c r="D145" s="135">
        <v>490299.33</v>
      </c>
      <c r="E145" s="134">
        <v>0</v>
      </c>
      <c r="F145" s="134">
        <f t="shared" si="28"/>
        <v>2090299.33</v>
      </c>
      <c r="G145" s="134">
        <v>1490091.33</v>
      </c>
      <c r="H145" s="135">
        <v>981187.83</v>
      </c>
      <c r="I145" s="135">
        <f t="shared" si="31"/>
        <v>508903.5000000001</v>
      </c>
      <c r="J145" s="135">
        <f t="shared" si="32"/>
        <v>600208</v>
      </c>
    </row>
    <row r="146" spans="1:10" s="136" customFormat="1" ht="20.25" customHeight="1">
      <c r="A146" s="131" t="s">
        <v>766</v>
      </c>
      <c r="B146" s="137" t="s">
        <v>74</v>
      </c>
      <c r="C146" s="134">
        <v>200000</v>
      </c>
      <c r="D146" s="135">
        <v>0</v>
      </c>
      <c r="E146" s="134">
        <v>130000</v>
      </c>
      <c r="F146" s="134">
        <f t="shared" si="28"/>
        <v>330000</v>
      </c>
      <c r="G146" s="134">
        <v>0</v>
      </c>
      <c r="H146" s="135">
        <v>0</v>
      </c>
      <c r="I146" s="135">
        <f t="shared" si="31"/>
        <v>0</v>
      </c>
      <c r="J146" s="135">
        <f t="shared" si="32"/>
        <v>330000</v>
      </c>
    </row>
    <row r="147" spans="1:10" s="136" customFormat="1" ht="20.25" customHeight="1">
      <c r="A147" s="131" t="s">
        <v>600</v>
      </c>
      <c r="B147" s="137" t="s">
        <v>75</v>
      </c>
      <c r="C147" s="134">
        <v>120000</v>
      </c>
      <c r="D147" s="135">
        <v>0</v>
      </c>
      <c r="E147" s="134">
        <v>0</v>
      </c>
      <c r="F147" s="134">
        <f t="shared" si="28"/>
        <v>120000</v>
      </c>
      <c r="G147" s="134">
        <v>0</v>
      </c>
      <c r="H147" s="135">
        <v>0</v>
      </c>
      <c r="I147" s="135">
        <f t="shared" si="31"/>
        <v>0</v>
      </c>
      <c r="J147" s="135">
        <f t="shared" si="32"/>
        <v>120000</v>
      </c>
    </row>
    <row r="148" spans="1:10" s="136" customFormat="1" ht="18" customHeight="1">
      <c r="A148" s="439" t="s">
        <v>486</v>
      </c>
      <c r="B148" s="440"/>
      <c r="C148" s="138">
        <f aca="true" t="shared" si="33" ref="C148:J148">SUM(C136:C147)</f>
        <v>3410000</v>
      </c>
      <c r="D148" s="138">
        <f t="shared" si="33"/>
        <v>672886.94</v>
      </c>
      <c r="E148" s="138">
        <f t="shared" si="33"/>
        <v>0</v>
      </c>
      <c r="F148" s="138">
        <f t="shared" si="33"/>
        <v>4082886.94</v>
      </c>
      <c r="G148" s="138">
        <f t="shared" si="33"/>
        <v>2488868.1</v>
      </c>
      <c r="H148" s="138">
        <f t="shared" si="33"/>
        <v>1866691.27</v>
      </c>
      <c r="I148" s="138">
        <f t="shared" si="33"/>
        <v>622176.8300000001</v>
      </c>
      <c r="J148" s="138">
        <f t="shared" si="33"/>
        <v>1594018.84</v>
      </c>
    </row>
    <row r="149" spans="1:10" s="136" customFormat="1" ht="20.25" customHeight="1">
      <c r="A149" s="131" t="s">
        <v>601</v>
      </c>
      <c r="B149" s="133" t="s">
        <v>604</v>
      </c>
      <c r="C149" s="134">
        <v>50000</v>
      </c>
      <c r="D149" s="135">
        <v>0</v>
      </c>
      <c r="E149" s="134">
        <v>0</v>
      </c>
      <c r="F149" s="134">
        <f t="shared" si="28"/>
        <v>50000</v>
      </c>
      <c r="G149" s="134">
        <v>0</v>
      </c>
      <c r="H149" s="135">
        <v>0</v>
      </c>
      <c r="I149" s="135">
        <f>G149-H149</f>
        <v>0</v>
      </c>
      <c r="J149" s="135">
        <f>F149-G149</f>
        <v>50000</v>
      </c>
    </row>
    <row r="150" spans="1:10" s="136" customFormat="1" ht="20.25" customHeight="1">
      <c r="A150" s="131" t="s">
        <v>602</v>
      </c>
      <c r="B150" s="137" t="s">
        <v>76</v>
      </c>
      <c r="C150" s="134">
        <v>1000000</v>
      </c>
      <c r="D150" s="135">
        <v>0</v>
      </c>
      <c r="E150" s="134">
        <v>0</v>
      </c>
      <c r="F150" s="134">
        <f>C150+D150+E150</f>
        <v>1000000</v>
      </c>
      <c r="G150" s="134">
        <v>715389.36</v>
      </c>
      <c r="H150" s="135">
        <v>715389.36</v>
      </c>
      <c r="I150" s="135">
        <f>G150-H150</f>
        <v>0</v>
      </c>
      <c r="J150" s="135">
        <f>F150-G150</f>
        <v>284610.64</v>
      </c>
    </row>
    <row r="151" spans="1:10" s="136" customFormat="1" ht="20.25" customHeight="1">
      <c r="A151" s="131" t="s">
        <v>603</v>
      </c>
      <c r="B151" s="137" t="s">
        <v>77</v>
      </c>
      <c r="C151" s="134">
        <v>14300000</v>
      </c>
      <c r="D151" s="135">
        <v>0</v>
      </c>
      <c r="E151" s="134">
        <v>0</v>
      </c>
      <c r="F151" s="134">
        <f>C151+D151+E151</f>
        <v>14300000</v>
      </c>
      <c r="G151" s="134">
        <v>14300000</v>
      </c>
      <c r="H151" s="135">
        <v>14300000</v>
      </c>
      <c r="I151" s="135">
        <f>G151-H151</f>
        <v>0</v>
      </c>
      <c r="J151" s="135">
        <f>F151-G151</f>
        <v>0</v>
      </c>
    </row>
    <row r="152" spans="1:10" s="136" customFormat="1" ht="18" customHeight="1">
      <c r="A152" s="439" t="s">
        <v>507</v>
      </c>
      <c r="B152" s="440"/>
      <c r="C152" s="138">
        <f aca="true" t="shared" si="34" ref="C152:J152">SUM(C149:C151)</f>
        <v>15350000</v>
      </c>
      <c r="D152" s="138">
        <f t="shared" si="34"/>
        <v>0</v>
      </c>
      <c r="E152" s="138">
        <f t="shared" si="34"/>
        <v>0</v>
      </c>
      <c r="F152" s="138">
        <f t="shared" si="34"/>
        <v>15350000</v>
      </c>
      <c r="G152" s="138">
        <f t="shared" si="34"/>
        <v>15015389.36</v>
      </c>
      <c r="H152" s="138">
        <f t="shared" si="34"/>
        <v>15015389.36</v>
      </c>
      <c r="I152" s="138">
        <f t="shared" si="34"/>
        <v>0</v>
      </c>
      <c r="J152" s="138">
        <f t="shared" si="34"/>
        <v>334610.64</v>
      </c>
    </row>
    <row r="153" spans="1:10" s="136" customFormat="1" ht="20.25" customHeight="1">
      <c r="A153" s="131" t="s">
        <v>605</v>
      </c>
      <c r="B153" s="137" t="s">
        <v>606</v>
      </c>
      <c r="C153" s="134">
        <v>52000</v>
      </c>
      <c r="D153" s="135">
        <v>0</v>
      </c>
      <c r="E153" s="134">
        <v>0</v>
      </c>
      <c r="F153" s="134">
        <f>C153+D153+E153</f>
        <v>52000</v>
      </c>
      <c r="G153" s="134">
        <v>52000</v>
      </c>
      <c r="H153" s="135">
        <v>52000</v>
      </c>
      <c r="I153" s="135">
        <f>G153-H153</f>
        <v>0</v>
      </c>
      <c r="J153" s="135">
        <f>F153-G153</f>
        <v>0</v>
      </c>
    </row>
    <row r="154" spans="1:10" s="136" customFormat="1" ht="20.25" customHeight="1">
      <c r="A154" s="131" t="s">
        <v>607</v>
      </c>
      <c r="B154" s="137" t="s">
        <v>608</v>
      </c>
      <c r="C154" s="134">
        <v>80000</v>
      </c>
      <c r="D154" s="135">
        <v>0</v>
      </c>
      <c r="E154" s="134">
        <v>0</v>
      </c>
      <c r="F154" s="134">
        <f>C154+D154+E154</f>
        <v>80000</v>
      </c>
      <c r="G154" s="134">
        <v>0</v>
      </c>
      <c r="H154" s="135">
        <v>0</v>
      </c>
      <c r="I154" s="135">
        <f>G154-H154</f>
        <v>0</v>
      </c>
      <c r="J154" s="135">
        <f>F154-G154</f>
        <v>80000</v>
      </c>
    </row>
    <row r="155" spans="1:10" s="136" customFormat="1" ht="18" customHeight="1">
      <c r="A155" s="439" t="s">
        <v>547</v>
      </c>
      <c r="B155" s="440"/>
      <c r="C155" s="138">
        <f>SUM(C153:C154)</f>
        <v>132000</v>
      </c>
      <c r="D155" s="138">
        <f aca="true" t="shared" si="35" ref="D155:J155">SUM(D153:D154)</f>
        <v>0</v>
      </c>
      <c r="E155" s="138">
        <f t="shared" si="35"/>
        <v>0</v>
      </c>
      <c r="F155" s="138">
        <f t="shared" si="35"/>
        <v>132000</v>
      </c>
      <c r="G155" s="138">
        <f t="shared" si="35"/>
        <v>52000</v>
      </c>
      <c r="H155" s="138">
        <f t="shared" si="35"/>
        <v>52000</v>
      </c>
      <c r="I155" s="138">
        <f t="shared" si="35"/>
        <v>0</v>
      </c>
      <c r="J155" s="138">
        <f t="shared" si="35"/>
        <v>80000</v>
      </c>
    </row>
    <row r="156" spans="1:10" s="136" customFormat="1" ht="18.75" customHeight="1">
      <c r="A156" s="441" t="s">
        <v>88</v>
      </c>
      <c r="B156" s="442"/>
      <c r="C156" s="139">
        <f>C148+C152+C155</f>
        <v>18892000</v>
      </c>
      <c r="D156" s="139">
        <f aca="true" t="shared" si="36" ref="D156:J156">D148+D152+D155</f>
        <v>672886.94</v>
      </c>
      <c r="E156" s="139">
        <f t="shared" si="36"/>
        <v>0</v>
      </c>
      <c r="F156" s="139">
        <f t="shared" si="36"/>
        <v>19564886.94</v>
      </c>
      <c r="G156" s="139">
        <f t="shared" si="36"/>
        <v>17556257.46</v>
      </c>
      <c r="H156" s="139">
        <f t="shared" si="36"/>
        <v>16934080.63</v>
      </c>
      <c r="I156" s="139">
        <f t="shared" si="36"/>
        <v>622176.8300000001</v>
      </c>
      <c r="J156" s="139">
        <f t="shared" si="36"/>
        <v>2008629.48</v>
      </c>
    </row>
    <row r="157" spans="1:10" s="136" customFormat="1" ht="20.25" customHeight="1" thickBot="1">
      <c r="A157" s="131" t="s">
        <v>609</v>
      </c>
      <c r="B157" s="137" t="s">
        <v>94</v>
      </c>
      <c r="C157" s="134">
        <v>50000</v>
      </c>
      <c r="D157" s="135"/>
      <c r="E157" s="134">
        <v>0</v>
      </c>
      <c r="F157" s="134">
        <f>C157+D157+E157</f>
        <v>50000</v>
      </c>
      <c r="G157" s="134">
        <v>5747.41</v>
      </c>
      <c r="H157" s="135">
        <v>4848.4</v>
      </c>
      <c r="I157" s="135">
        <f>G157-H157</f>
        <v>899.0100000000002</v>
      </c>
      <c r="J157" s="135">
        <f>F157-G157</f>
        <v>44252.59</v>
      </c>
    </row>
    <row r="158" spans="1:10" s="1" customFormat="1" ht="18" customHeight="1" thickBot="1" thickTop="1">
      <c r="A158" s="443" t="s">
        <v>0</v>
      </c>
      <c r="B158" s="437" t="s">
        <v>1</v>
      </c>
      <c r="C158" s="434" t="s">
        <v>2</v>
      </c>
      <c r="D158" s="435"/>
      <c r="E158" s="435"/>
      <c r="F158" s="436"/>
      <c r="G158" s="437" t="s">
        <v>6</v>
      </c>
      <c r="H158" s="437" t="s">
        <v>7</v>
      </c>
      <c r="I158" s="437" t="s">
        <v>8</v>
      </c>
      <c r="J158" s="437" t="s">
        <v>9</v>
      </c>
    </row>
    <row r="159" spans="1:10" s="1" customFormat="1" ht="24" customHeight="1" thickBot="1" thickTop="1">
      <c r="A159" s="444"/>
      <c r="B159" s="438"/>
      <c r="C159" s="294" t="s">
        <v>743</v>
      </c>
      <c r="D159" s="294" t="s">
        <v>96</v>
      </c>
      <c r="E159" s="294" t="s">
        <v>4</v>
      </c>
      <c r="F159" s="293" t="s">
        <v>5</v>
      </c>
      <c r="G159" s="438"/>
      <c r="H159" s="438"/>
      <c r="I159" s="438"/>
      <c r="J159" s="438"/>
    </row>
    <row r="160" spans="1:10" s="136" customFormat="1" ht="20.25" customHeight="1" thickTop="1">
      <c r="A160" s="131" t="s">
        <v>610</v>
      </c>
      <c r="B160" s="137" t="s">
        <v>95</v>
      </c>
      <c r="C160" s="134">
        <v>50000</v>
      </c>
      <c r="D160" s="135">
        <v>0</v>
      </c>
      <c r="E160" s="134">
        <v>0</v>
      </c>
      <c r="F160" s="134">
        <f>C160+D160+E160</f>
        <v>50000</v>
      </c>
      <c r="G160" s="134">
        <v>0</v>
      </c>
      <c r="H160" s="135">
        <v>0</v>
      </c>
      <c r="I160" s="135">
        <f>G160-H160</f>
        <v>0</v>
      </c>
      <c r="J160" s="135">
        <f>F160-G160</f>
        <v>50000</v>
      </c>
    </row>
    <row r="161" spans="1:10" s="136" customFormat="1" ht="20.25" customHeight="1">
      <c r="A161" s="131" t="s">
        <v>611</v>
      </c>
      <c r="B161" s="133" t="s">
        <v>612</v>
      </c>
      <c r="C161" s="134">
        <v>7000000</v>
      </c>
      <c r="D161" s="135">
        <v>0</v>
      </c>
      <c r="E161" s="134">
        <v>0</v>
      </c>
      <c r="F161" s="134">
        <f>C161+D161+E161</f>
        <v>7000000</v>
      </c>
      <c r="G161" s="134">
        <v>6995010.5</v>
      </c>
      <c r="H161" s="135">
        <v>6995010.5</v>
      </c>
      <c r="I161" s="135">
        <f>G161-H161</f>
        <v>0</v>
      </c>
      <c r="J161" s="135">
        <f>F161-G161</f>
        <v>4989.5</v>
      </c>
    </row>
    <row r="162" spans="1:10" s="136" customFormat="1" ht="20.25" customHeight="1">
      <c r="A162" s="131" t="s">
        <v>613</v>
      </c>
      <c r="B162" s="137" t="s">
        <v>614</v>
      </c>
      <c r="C162" s="134">
        <v>400000</v>
      </c>
      <c r="D162" s="135">
        <v>0</v>
      </c>
      <c r="E162" s="134">
        <v>0</v>
      </c>
      <c r="F162" s="134">
        <f t="shared" si="28"/>
        <v>400000</v>
      </c>
      <c r="G162" s="134">
        <v>31385</v>
      </c>
      <c r="H162" s="135">
        <v>0</v>
      </c>
      <c r="I162" s="135">
        <f>G162-H162</f>
        <v>31385</v>
      </c>
      <c r="J162" s="135">
        <f>F162-G162</f>
        <v>368615</v>
      </c>
    </row>
    <row r="163" spans="1:10" s="136" customFormat="1" ht="18" customHeight="1">
      <c r="A163" s="439" t="s">
        <v>486</v>
      </c>
      <c r="B163" s="440"/>
      <c r="C163" s="138">
        <f aca="true" t="shared" si="37" ref="C163:J163">SUM(C157:C162)</f>
        <v>7500000</v>
      </c>
      <c r="D163" s="138">
        <f t="shared" si="37"/>
        <v>0</v>
      </c>
      <c r="E163" s="138">
        <f t="shared" si="37"/>
        <v>0</v>
      </c>
      <c r="F163" s="138">
        <f t="shared" si="37"/>
        <v>7500000</v>
      </c>
      <c r="G163" s="138">
        <f t="shared" si="37"/>
        <v>7032142.91</v>
      </c>
      <c r="H163" s="138">
        <f t="shared" si="37"/>
        <v>6999858.9</v>
      </c>
      <c r="I163" s="138">
        <f t="shared" si="37"/>
        <v>32284.010000000002</v>
      </c>
      <c r="J163" s="138">
        <f t="shared" si="37"/>
        <v>467857.08999999997</v>
      </c>
    </row>
    <row r="164" spans="1:10" s="136" customFormat="1" ht="20.25" customHeight="1">
      <c r="A164" s="131" t="s">
        <v>615</v>
      </c>
      <c r="B164" s="137" t="s">
        <v>78</v>
      </c>
      <c r="C164" s="134">
        <v>0</v>
      </c>
      <c r="D164" s="135">
        <v>0</v>
      </c>
      <c r="E164" s="134">
        <v>0</v>
      </c>
      <c r="F164" s="134">
        <f t="shared" si="28"/>
        <v>0</v>
      </c>
      <c r="G164" s="134">
        <v>0</v>
      </c>
      <c r="H164" s="135">
        <v>0</v>
      </c>
      <c r="I164" s="135">
        <f aca="true" t="shared" si="38" ref="I164:I173">G164-H164</f>
        <v>0</v>
      </c>
      <c r="J164" s="135">
        <f>F164-G164</f>
        <v>0</v>
      </c>
    </row>
    <row r="165" spans="1:10" s="136" customFormat="1" ht="18" customHeight="1">
      <c r="A165" s="439" t="s">
        <v>507</v>
      </c>
      <c r="B165" s="440"/>
      <c r="C165" s="138">
        <f aca="true" t="shared" si="39" ref="C165:J165">SUM(C164:C164)</f>
        <v>0</v>
      </c>
      <c r="D165" s="138">
        <f t="shared" si="39"/>
        <v>0</v>
      </c>
      <c r="E165" s="138">
        <f t="shared" si="39"/>
        <v>0</v>
      </c>
      <c r="F165" s="138">
        <f t="shared" si="39"/>
        <v>0</v>
      </c>
      <c r="G165" s="138">
        <f t="shared" si="39"/>
        <v>0</v>
      </c>
      <c r="H165" s="138">
        <f t="shared" si="39"/>
        <v>0</v>
      </c>
      <c r="I165" s="138">
        <f t="shared" si="39"/>
        <v>0</v>
      </c>
      <c r="J165" s="138">
        <f t="shared" si="39"/>
        <v>0</v>
      </c>
    </row>
    <row r="166" spans="1:10" s="136" customFormat="1" ht="20.25" customHeight="1">
      <c r="A166" s="131" t="s">
        <v>616</v>
      </c>
      <c r="B166" s="137" t="s">
        <v>617</v>
      </c>
      <c r="C166" s="134">
        <v>642005</v>
      </c>
      <c r="D166" s="135">
        <v>0</v>
      </c>
      <c r="E166" s="134">
        <v>0</v>
      </c>
      <c r="F166" s="134">
        <f>C166+D166+E166</f>
        <v>642005</v>
      </c>
      <c r="G166" s="134">
        <v>642005</v>
      </c>
      <c r="H166" s="135">
        <v>642005</v>
      </c>
      <c r="I166" s="135">
        <f t="shared" si="38"/>
        <v>0</v>
      </c>
      <c r="J166" s="135">
        <f>F166-G166</f>
        <v>0</v>
      </c>
    </row>
    <row r="167" spans="1:10" s="136" customFormat="1" ht="31.5" customHeight="1">
      <c r="A167" s="131" t="s">
        <v>618</v>
      </c>
      <c r="B167" s="137" t="s">
        <v>619</v>
      </c>
      <c r="C167" s="134">
        <v>4160000</v>
      </c>
      <c r="D167" s="135">
        <v>0</v>
      </c>
      <c r="E167" s="134">
        <v>0</v>
      </c>
      <c r="F167" s="134">
        <f>C167+D167+E167</f>
        <v>4160000</v>
      </c>
      <c r="G167" s="134">
        <v>3566710.4</v>
      </c>
      <c r="H167" s="135">
        <v>3566710.4</v>
      </c>
      <c r="I167" s="135">
        <f t="shared" si="38"/>
        <v>0</v>
      </c>
      <c r="J167" s="135">
        <f>F167-G167</f>
        <v>593289.6000000001</v>
      </c>
    </row>
    <row r="168" spans="1:10" s="136" customFormat="1" ht="31.5" customHeight="1">
      <c r="A168" s="131" t="s">
        <v>767</v>
      </c>
      <c r="B168" s="133" t="s">
        <v>620</v>
      </c>
      <c r="C168" s="134">
        <v>1490353.52</v>
      </c>
      <c r="D168" s="135">
        <v>0</v>
      </c>
      <c r="E168" s="134">
        <v>0</v>
      </c>
      <c r="F168" s="134">
        <f>C168+D168+E168</f>
        <v>1490353.52</v>
      </c>
      <c r="G168" s="134">
        <v>0</v>
      </c>
      <c r="H168" s="135">
        <v>0</v>
      </c>
      <c r="I168" s="135">
        <f t="shared" si="38"/>
        <v>0</v>
      </c>
      <c r="J168" s="135">
        <f>F168-G168</f>
        <v>1490353.52</v>
      </c>
    </row>
    <row r="169" spans="1:10" s="136" customFormat="1" ht="31.5" customHeight="1">
      <c r="A169" s="131" t="s">
        <v>768</v>
      </c>
      <c r="B169" s="133" t="s">
        <v>626</v>
      </c>
      <c r="C169" s="134">
        <v>1199741</v>
      </c>
      <c r="D169" s="135">
        <v>0</v>
      </c>
      <c r="E169" s="134">
        <v>0</v>
      </c>
      <c r="F169" s="134">
        <f>C169+D169+E169</f>
        <v>1199741</v>
      </c>
      <c r="G169" s="134">
        <v>1199741</v>
      </c>
      <c r="H169" s="135">
        <v>1199741</v>
      </c>
      <c r="I169" s="135">
        <f t="shared" si="38"/>
        <v>0</v>
      </c>
      <c r="J169" s="135">
        <f>F169-G169</f>
        <v>0</v>
      </c>
    </row>
    <row r="170" spans="1:10" s="136" customFormat="1" ht="20.25" customHeight="1">
      <c r="A170" s="131" t="s">
        <v>852</v>
      </c>
      <c r="B170" s="249" t="s">
        <v>853</v>
      </c>
      <c r="C170" s="134">
        <v>10000</v>
      </c>
      <c r="D170" s="135"/>
      <c r="E170" s="134"/>
      <c r="F170" s="134">
        <f>C170+D170+E170</f>
        <v>10000</v>
      </c>
      <c r="G170" s="134">
        <v>0</v>
      </c>
      <c r="H170" s="135">
        <v>0</v>
      </c>
      <c r="I170" s="135">
        <f>G170-H170</f>
        <v>0</v>
      </c>
      <c r="J170" s="135">
        <f>F170-G170</f>
        <v>10000</v>
      </c>
    </row>
    <row r="171" spans="1:10" s="136" customFormat="1" ht="18" customHeight="1">
      <c r="A171" s="439" t="s">
        <v>621</v>
      </c>
      <c r="B171" s="440"/>
      <c r="C171" s="138">
        <f>SUM(C166:C170)</f>
        <v>7502099.52</v>
      </c>
      <c r="D171" s="138">
        <f aca="true" t="shared" si="40" ref="D171:J171">SUM(D166:D170)</f>
        <v>0</v>
      </c>
      <c r="E171" s="138">
        <f t="shared" si="40"/>
        <v>0</v>
      </c>
      <c r="F171" s="138">
        <f t="shared" si="40"/>
        <v>7502099.52</v>
      </c>
      <c r="G171" s="138">
        <f t="shared" si="40"/>
        <v>5408456.4</v>
      </c>
      <c r="H171" s="138">
        <f t="shared" si="40"/>
        <v>5408456.4</v>
      </c>
      <c r="I171" s="138">
        <f t="shared" si="40"/>
        <v>0</v>
      </c>
      <c r="J171" s="138">
        <f t="shared" si="40"/>
        <v>2093643.12</v>
      </c>
    </row>
    <row r="172" spans="1:10" s="136" customFormat="1" ht="18.75" customHeight="1">
      <c r="A172" s="441" t="s">
        <v>90</v>
      </c>
      <c r="B172" s="442"/>
      <c r="C172" s="139">
        <f>C165+C171+C163</f>
        <v>15002099.52</v>
      </c>
      <c r="D172" s="139">
        <f aca="true" t="shared" si="41" ref="D172:J172">D165+D171+D163</f>
        <v>0</v>
      </c>
      <c r="E172" s="139">
        <f t="shared" si="41"/>
        <v>0</v>
      </c>
      <c r="F172" s="139">
        <f t="shared" si="41"/>
        <v>15002099.52</v>
      </c>
      <c r="G172" s="139">
        <f t="shared" si="41"/>
        <v>12440599.31</v>
      </c>
      <c r="H172" s="139">
        <f t="shared" si="41"/>
        <v>12408315.3</v>
      </c>
      <c r="I172" s="139">
        <f t="shared" si="41"/>
        <v>32284.010000000002</v>
      </c>
      <c r="J172" s="139">
        <f t="shared" si="41"/>
        <v>2561500.21</v>
      </c>
    </row>
    <row r="173" spans="1:10" s="1" customFormat="1" ht="27.75" customHeight="1">
      <c r="A173" s="131" t="s">
        <v>622</v>
      </c>
      <c r="B173" s="132" t="s">
        <v>79</v>
      </c>
      <c r="C173" s="134">
        <v>19319000</v>
      </c>
      <c r="D173" s="134">
        <v>0</v>
      </c>
      <c r="E173" s="134">
        <v>0</v>
      </c>
      <c r="F173" s="134">
        <v>22443141.8</v>
      </c>
      <c r="G173" s="134">
        <v>22443141.8</v>
      </c>
      <c r="H173" s="134">
        <v>22443141.8</v>
      </c>
      <c r="I173" s="134">
        <f t="shared" si="38"/>
        <v>0</v>
      </c>
      <c r="J173" s="134">
        <f>F173-G173</f>
        <v>0</v>
      </c>
    </row>
    <row r="174" spans="1:10" s="136" customFormat="1" ht="18" customHeight="1">
      <c r="A174" s="439" t="s">
        <v>486</v>
      </c>
      <c r="B174" s="440"/>
      <c r="C174" s="138">
        <f>SUM(C173)</f>
        <v>19319000</v>
      </c>
      <c r="D174" s="138">
        <f aca="true" t="shared" si="42" ref="D174:J174">SUM(D173)</f>
        <v>0</v>
      </c>
      <c r="E174" s="138">
        <f t="shared" si="42"/>
        <v>0</v>
      </c>
      <c r="F174" s="138">
        <f t="shared" si="42"/>
        <v>22443141.8</v>
      </c>
      <c r="G174" s="138">
        <f t="shared" si="42"/>
        <v>22443141.8</v>
      </c>
      <c r="H174" s="138">
        <f t="shared" si="42"/>
        <v>22443141.8</v>
      </c>
      <c r="I174" s="138">
        <f t="shared" si="42"/>
        <v>0</v>
      </c>
      <c r="J174" s="138">
        <f t="shared" si="42"/>
        <v>0</v>
      </c>
    </row>
    <row r="175" spans="1:10" s="136" customFormat="1" ht="18.75" customHeight="1">
      <c r="A175" s="441" t="s">
        <v>91</v>
      </c>
      <c r="B175" s="442"/>
      <c r="C175" s="139">
        <f>C174</f>
        <v>19319000</v>
      </c>
      <c r="D175" s="139">
        <f aca="true" t="shared" si="43" ref="D175:J175">D174</f>
        <v>0</v>
      </c>
      <c r="E175" s="139">
        <f t="shared" si="43"/>
        <v>0</v>
      </c>
      <c r="F175" s="139">
        <f t="shared" si="43"/>
        <v>22443141.8</v>
      </c>
      <c r="G175" s="139">
        <f t="shared" si="43"/>
        <v>22443141.8</v>
      </c>
      <c r="H175" s="139">
        <f t="shared" si="43"/>
        <v>22443141.8</v>
      </c>
      <c r="I175" s="139">
        <f t="shared" si="43"/>
        <v>0</v>
      </c>
      <c r="J175" s="139">
        <f t="shared" si="43"/>
        <v>0</v>
      </c>
    </row>
    <row r="176" spans="1:10" s="1" customFormat="1" ht="23.25" customHeight="1" thickBot="1">
      <c r="A176" s="445" t="s">
        <v>93</v>
      </c>
      <c r="B176" s="446"/>
      <c r="C176" s="251">
        <f>C103+C135+C156+C172+C175</f>
        <v>106801999.99999999</v>
      </c>
      <c r="D176" s="251">
        <f aca="true" t="shared" si="44" ref="D176:J176">D103+D135+D156+D172+D175</f>
        <v>1538697.9</v>
      </c>
      <c r="E176" s="251">
        <f t="shared" si="44"/>
        <v>0</v>
      </c>
      <c r="F176" s="251">
        <f t="shared" si="44"/>
        <v>111464839.69999999</v>
      </c>
      <c r="G176" s="251">
        <f t="shared" si="44"/>
        <v>100270916.28</v>
      </c>
      <c r="H176" s="251">
        <f t="shared" si="44"/>
        <v>98502285.36</v>
      </c>
      <c r="I176" s="251">
        <f t="shared" si="44"/>
        <v>1768630.9200000002</v>
      </c>
      <c r="J176" s="251">
        <f t="shared" si="44"/>
        <v>11193923.420000002</v>
      </c>
    </row>
    <row r="177" ht="15.75" thickTop="1">
      <c r="F177" s="7"/>
    </row>
    <row r="178" spans="4:7" ht="15">
      <c r="D178" s="389" t="s">
        <v>722</v>
      </c>
      <c r="E178" s="389"/>
      <c r="F178" s="389"/>
      <c r="G178" s="389"/>
    </row>
    <row r="179" spans="4:7" ht="18">
      <c r="D179" s="453" t="s">
        <v>101</v>
      </c>
      <c r="E179" s="453"/>
      <c r="F179" s="453"/>
      <c r="G179" s="453"/>
    </row>
  </sheetData>
  <sheetProtection/>
  <mergeCells count="70">
    <mergeCell ref="D178:G178"/>
    <mergeCell ref="D179:G179"/>
    <mergeCell ref="H38:H39"/>
    <mergeCell ref="H99:H100"/>
    <mergeCell ref="J99:J100"/>
    <mergeCell ref="I99:I100"/>
    <mergeCell ref="I38:I39"/>
    <mergeCell ref="I69:I70"/>
    <mergeCell ref="J69:J70"/>
    <mergeCell ref="J38:J39"/>
    <mergeCell ref="J129:J130"/>
    <mergeCell ref="A129:A130"/>
    <mergeCell ref="B129:B130"/>
    <mergeCell ref="C129:F129"/>
    <mergeCell ref="G129:G130"/>
    <mergeCell ref="H129:H130"/>
    <mergeCell ref="C99:F99"/>
    <mergeCell ref="A109:B109"/>
    <mergeCell ref="I129:I130"/>
    <mergeCell ref="A113:B113"/>
    <mergeCell ref="A120:B120"/>
    <mergeCell ref="A123:B123"/>
    <mergeCell ref="G99:G100"/>
    <mergeCell ref="A125:B125"/>
    <mergeCell ref="C11:F11"/>
    <mergeCell ref="C69:F69"/>
    <mergeCell ref="G69:G70"/>
    <mergeCell ref="H69:H70"/>
    <mergeCell ref="A102:B102"/>
    <mergeCell ref="B7:I8"/>
    <mergeCell ref="A38:A39"/>
    <mergeCell ref="B38:B39"/>
    <mergeCell ref="C38:F38"/>
    <mergeCell ref="G38:G39"/>
    <mergeCell ref="J158:J159"/>
    <mergeCell ref="A172:B172"/>
    <mergeCell ref="A174:B174"/>
    <mergeCell ref="A175:B175"/>
    <mergeCell ref="J11:J12"/>
    <mergeCell ref="B11:B12"/>
    <mergeCell ref="A11:A12"/>
    <mergeCell ref="G11:G12"/>
    <mergeCell ref="H11:H12"/>
    <mergeCell ref="I11:I12"/>
    <mergeCell ref="A176:B176"/>
    <mergeCell ref="A158:A159"/>
    <mergeCell ref="B158:B159"/>
    <mergeCell ref="A165:B165"/>
    <mergeCell ref="A171:B171"/>
    <mergeCell ref="A134:B134"/>
    <mergeCell ref="A135:B135"/>
    <mergeCell ref="A148:B148"/>
    <mergeCell ref="A152:B152"/>
    <mergeCell ref="A163:B163"/>
    <mergeCell ref="A92:B92"/>
    <mergeCell ref="B99:B100"/>
    <mergeCell ref="A103:B103"/>
    <mergeCell ref="A99:A100"/>
    <mergeCell ref="A69:A70"/>
    <mergeCell ref="B69:B70"/>
    <mergeCell ref="B9:I9"/>
    <mergeCell ref="C158:F158"/>
    <mergeCell ref="G158:G159"/>
    <mergeCell ref="H158:H159"/>
    <mergeCell ref="I158:I159"/>
    <mergeCell ref="A155:B155"/>
    <mergeCell ref="A156:B156"/>
    <mergeCell ref="A132:B132"/>
    <mergeCell ref="A32:B32"/>
    <mergeCell ref="A51:B51"/>
  </mergeCells>
  <printOptions horizontalCentered="1"/>
  <pageMargins left="0.15748031496062992" right="0.17" top="0.2362204724409449" bottom="0.35433070866141736" header="0.2362204724409449" footer="0.35433070866141736"/>
  <pageSetup horizontalDpi="600" verticalDpi="600" orientation="landscape" paperSize="9" scale="93" r:id="rId2"/>
  <rowBreaks count="5" manualBreakCount="5">
    <brk id="37" max="255" man="1"/>
    <brk id="68" max="255" man="1"/>
    <brk id="98" max="255" man="1"/>
    <brk id="128" max="255" man="1"/>
    <brk id="1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5:S113"/>
  <sheetViews>
    <sheetView rightToLeft="1" zoomScale="110" zoomScaleNormal="110" zoomScalePageLayoutView="0" workbookViewId="0" topLeftCell="A1">
      <selection activeCell="J18" sqref="J18"/>
    </sheetView>
  </sheetViews>
  <sheetFormatPr defaultColWidth="11.421875" defaultRowHeight="15"/>
  <cols>
    <col min="1" max="1" width="14.140625" style="228" customWidth="1"/>
    <col min="2" max="2" width="26.7109375" style="228" customWidth="1"/>
    <col min="3" max="12" width="12.7109375" style="228" customWidth="1"/>
    <col min="13" max="13" width="12.00390625" style="299" customWidth="1"/>
    <col min="14" max="14" width="13.00390625" style="299" customWidth="1"/>
    <col min="15" max="15" width="7.140625" style="299" customWidth="1"/>
    <col min="16" max="17" width="12.7109375" style="299" customWidth="1"/>
    <col min="18" max="18" width="14.421875" style="299" customWidth="1"/>
    <col min="19" max="19" width="16.8515625" style="299" customWidth="1"/>
    <col min="20" max="16384" width="11.421875" style="1" customWidth="1"/>
  </cols>
  <sheetData>
    <row r="5" spans="11:12" ht="11.25" customHeight="1">
      <c r="K5" s="236"/>
      <c r="L5" s="236"/>
    </row>
    <row r="6" spans="1:12" ht="11.25" customHeight="1">
      <c r="A6" s="13"/>
      <c r="B6" s="13"/>
      <c r="C6" s="13"/>
      <c r="D6" s="13"/>
      <c r="E6" s="13"/>
      <c r="F6" s="13"/>
      <c r="G6" s="13"/>
      <c r="H6" s="235"/>
      <c r="I6" s="235"/>
      <c r="J6" s="235"/>
      <c r="K6" s="236"/>
      <c r="L6" s="236"/>
    </row>
    <row r="7" spans="1:12" ht="11.25" customHeight="1">
      <c r="A7" s="419"/>
      <c r="B7" s="419"/>
      <c r="C7" s="419"/>
      <c r="D7" s="419"/>
      <c r="E7" s="419"/>
      <c r="F7" s="419"/>
      <c r="G7" s="419"/>
      <c r="H7" s="235"/>
      <c r="I7" s="235"/>
      <c r="J7" s="235"/>
      <c r="K7" s="236"/>
      <c r="L7" s="236"/>
    </row>
    <row r="8" spans="1:10" ht="11.25" customHeight="1" thickBot="1">
      <c r="A8" s="14"/>
      <c r="B8" s="14"/>
      <c r="C8" s="14"/>
      <c r="D8" s="14"/>
      <c r="E8" s="14"/>
      <c r="F8" s="14"/>
      <c r="G8" s="14"/>
      <c r="H8" s="235"/>
      <c r="I8" s="235"/>
      <c r="J8" s="235"/>
    </row>
    <row r="9" spans="1:11" ht="11.25" customHeight="1" thickTop="1">
      <c r="A9" s="226"/>
      <c r="B9" s="466" t="s">
        <v>855</v>
      </c>
      <c r="C9" s="467"/>
      <c r="D9" s="467"/>
      <c r="E9" s="467"/>
      <c r="F9" s="467"/>
      <c r="G9" s="467"/>
      <c r="H9" s="467"/>
      <c r="I9" s="467"/>
      <c r="J9" s="467"/>
      <c r="K9" s="468"/>
    </row>
    <row r="10" spans="1:11" ht="15.75" customHeight="1">
      <c r="A10" s="14"/>
      <c r="B10" s="469"/>
      <c r="C10" s="470"/>
      <c r="D10" s="470"/>
      <c r="E10" s="470"/>
      <c r="F10" s="470"/>
      <c r="G10" s="470"/>
      <c r="H10" s="470"/>
      <c r="I10" s="470"/>
      <c r="J10" s="470"/>
      <c r="K10" s="471"/>
    </row>
    <row r="11" spans="2:17" ht="29.25" customHeight="1" thickBot="1">
      <c r="B11" s="472" t="s">
        <v>700</v>
      </c>
      <c r="C11" s="473"/>
      <c r="D11" s="473"/>
      <c r="E11" s="473"/>
      <c r="F11" s="473"/>
      <c r="G11" s="473"/>
      <c r="H11" s="473"/>
      <c r="I11" s="473"/>
      <c r="J11" s="473"/>
      <c r="K11" s="474"/>
      <c r="L11" s="237"/>
      <c r="Q11" s="300"/>
    </row>
    <row r="12" spans="1:19" ht="10.5" customHeight="1" thickBot="1" thickTop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301"/>
      <c r="N12" s="301"/>
      <c r="O12" s="301"/>
      <c r="P12" s="301"/>
      <c r="Q12" s="301"/>
      <c r="R12" s="301"/>
      <c r="S12" s="301"/>
    </row>
    <row r="13" spans="1:19" ht="14.25" customHeight="1" thickBot="1" thickTop="1">
      <c r="A13" s="459" t="s">
        <v>0</v>
      </c>
      <c r="B13" s="459" t="s">
        <v>1</v>
      </c>
      <c r="C13" s="454" t="s">
        <v>2</v>
      </c>
      <c r="D13" s="455"/>
      <c r="E13" s="455"/>
      <c r="F13" s="455"/>
      <c r="G13" s="456"/>
      <c r="H13" s="464" t="s">
        <v>838</v>
      </c>
      <c r="I13" s="462" t="s">
        <v>340</v>
      </c>
      <c r="J13" s="462" t="s">
        <v>839</v>
      </c>
      <c r="K13" s="462" t="s">
        <v>123</v>
      </c>
      <c r="L13" s="462" t="s">
        <v>840</v>
      </c>
      <c r="O13" s="301"/>
      <c r="P13" s="301"/>
      <c r="Q13" s="301"/>
      <c r="R13" s="301"/>
      <c r="S13" s="301"/>
    </row>
    <row r="14" spans="1:12" ht="18" customHeight="1" thickBot="1" thickTop="1">
      <c r="A14" s="460"/>
      <c r="B14" s="460"/>
      <c r="C14" s="231" t="s">
        <v>743</v>
      </c>
      <c r="D14" s="231" t="s">
        <v>97</v>
      </c>
      <c r="E14" s="288" t="s">
        <v>750</v>
      </c>
      <c r="F14" s="231" t="s">
        <v>4</v>
      </c>
      <c r="G14" s="231" t="s">
        <v>5</v>
      </c>
      <c r="H14" s="465"/>
      <c r="I14" s="463"/>
      <c r="J14" s="463"/>
      <c r="K14" s="463"/>
      <c r="L14" s="463"/>
    </row>
    <row r="15" spans="1:12" ht="12.75" customHeight="1" thickTop="1">
      <c r="A15" s="167" t="s">
        <v>461</v>
      </c>
      <c r="B15" s="238" t="s">
        <v>814</v>
      </c>
      <c r="C15" s="223">
        <v>0</v>
      </c>
      <c r="D15" s="223">
        <v>1842916.43</v>
      </c>
      <c r="E15" s="223">
        <v>0</v>
      </c>
      <c r="F15" s="223">
        <v>0</v>
      </c>
      <c r="G15" s="239">
        <f>SUM(C15:F15)</f>
        <v>1842916.43</v>
      </c>
      <c r="H15" s="239">
        <v>130000</v>
      </c>
      <c r="I15" s="223">
        <v>0</v>
      </c>
      <c r="J15" s="223">
        <f aca="true" t="shared" si="0" ref="J15:J29">G15-I15</f>
        <v>1842916.43</v>
      </c>
      <c r="K15" s="223">
        <v>0</v>
      </c>
      <c r="L15" s="223">
        <f>J15-K15</f>
        <v>1842916.43</v>
      </c>
    </row>
    <row r="16" spans="1:12" ht="12.75" customHeight="1">
      <c r="A16" s="167" t="s">
        <v>464</v>
      </c>
      <c r="B16" s="165" t="s">
        <v>80</v>
      </c>
      <c r="C16" s="223">
        <v>0</v>
      </c>
      <c r="D16" s="223">
        <v>158843.39</v>
      </c>
      <c r="E16" s="223">
        <v>0</v>
      </c>
      <c r="F16" s="223">
        <v>0</v>
      </c>
      <c r="G16" s="239">
        <f aca="true" t="shared" si="1" ref="G16:G29">SUM(C16:F16)</f>
        <v>158843.39</v>
      </c>
      <c r="H16" s="239">
        <v>0</v>
      </c>
      <c r="I16" s="223">
        <v>0</v>
      </c>
      <c r="J16" s="223">
        <f t="shared" si="0"/>
        <v>158843.39</v>
      </c>
      <c r="K16" s="223">
        <v>0</v>
      </c>
      <c r="L16" s="223">
        <f>J16-K16</f>
        <v>158843.39</v>
      </c>
    </row>
    <row r="17" spans="1:12" ht="12.75" customHeight="1">
      <c r="A17" s="167" t="s">
        <v>769</v>
      </c>
      <c r="B17" s="165" t="s">
        <v>629</v>
      </c>
      <c r="C17" s="223">
        <v>0</v>
      </c>
      <c r="D17" s="223">
        <v>894444.03</v>
      </c>
      <c r="E17" s="223">
        <v>0</v>
      </c>
      <c r="F17" s="223">
        <v>0</v>
      </c>
      <c r="G17" s="239">
        <f t="shared" si="1"/>
        <v>894444.03</v>
      </c>
      <c r="H17" s="239">
        <v>875239.35</v>
      </c>
      <c r="I17" s="223">
        <v>35167.99</v>
      </c>
      <c r="J17" s="223">
        <f>G17-I17</f>
        <v>859276.04</v>
      </c>
      <c r="K17" s="223">
        <v>0</v>
      </c>
      <c r="L17" s="223">
        <f>J17-K17</f>
        <v>859276.04</v>
      </c>
    </row>
    <row r="18" spans="1:12" ht="12.75" customHeight="1">
      <c r="A18" s="167" t="s">
        <v>770</v>
      </c>
      <c r="B18" s="165" t="s">
        <v>630</v>
      </c>
      <c r="C18" s="223">
        <v>0</v>
      </c>
      <c r="D18" s="223">
        <v>1430824.76</v>
      </c>
      <c r="E18" s="223">
        <v>0</v>
      </c>
      <c r="F18" s="223">
        <v>0</v>
      </c>
      <c r="G18" s="239">
        <f t="shared" si="1"/>
        <v>1430824.76</v>
      </c>
      <c r="H18" s="239">
        <v>1424193.85</v>
      </c>
      <c r="I18" s="223">
        <v>136321.07</v>
      </c>
      <c r="J18" s="223">
        <f t="shared" si="0"/>
        <v>1294503.69</v>
      </c>
      <c r="K18" s="223">
        <v>0</v>
      </c>
      <c r="L18" s="223">
        <f aca="true" t="shared" si="2" ref="L18:L29">J18-K18</f>
        <v>1294503.69</v>
      </c>
    </row>
    <row r="19" spans="1:12" ht="12.75" customHeight="1">
      <c r="A19" s="167" t="s">
        <v>781</v>
      </c>
      <c r="B19" s="165" t="s">
        <v>782</v>
      </c>
      <c r="C19" s="223">
        <v>0</v>
      </c>
      <c r="D19" s="223">
        <v>60000</v>
      </c>
      <c r="E19" s="223">
        <v>0</v>
      </c>
      <c r="F19" s="223">
        <v>0</v>
      </c>
      <c r="G19" s="239">
        <f>SUM(C19:F19)</f>
        <v>60000</v>
      </c>
      <c r="H19" s="239">
        <v>0</v>
      </c>
      <c r="I19" s="223">
        <v>0</v>
      </c>
      <c r="J19" s="223">
        <f t="shared" si="0"/>
        <v>60000</v>
      </c>
      <c r="K19" s="223">
        <v>0</v>
      </c>
      <c r="L19" s="223">
        <f t="shared" si="2"/>
        <v>60000</v>
      </c>
    </row>
    <row r="20" spans="1:12" ht="12.75" customHeight="1">
      <c r="A20" s="167" t="s">
        <v>771</v>
      </c>
      <c r="B20" s="165" t="s">
        <v>772</v>
      </c>
      <c r="C20" s="223">
        <v>0</v>
      </c>
      <c r="D20" s="223">
        <v>500000</v>
      </c>
      <c r="E20" s="223">
        <v>0</v>
      </c>
      <c r="F20" s="223">
        <v>0</v>
      </c>
      <c r="G20" s="239">
        <f t="shared" si="1"/>
        <v>500000</v>
      </c>
      <c r="H20" s="239">
        <v>0</v>
      </c>
      <c r="I20" s="223">
        <v>0</v>
      </c>
      <c r="J20" s="223">
        <f t="shared" si="0"/>
        <v>500000</v>
      </c>
      <c r="K20" s="223">
        <v>0</v>
      </c>
      <c r="L20" s="223">
        <f t="shared" si="2"/>
        <v>500000</v>
      </c>
    </row>
    <row r="21" spans="1:12" ht="12.75" customHeight="1">
      <c r="A21" s="167" t="s">
        <v>783</v>
      </c>
      <c r="B21" s="165" t="s">
        <v>631</v>
      </c>
      <c r="C21" s="239">
        <v>1339000</v>
      </c>
      <c r="D21" s="223">
        <v>2262365.35</v>
      </c>
      <c r="E21" s="223">
        <v>0</v>
      </c>
      <c r="F21" s="223">
        <v>0</v>
      </c>
      <c r="G21" s="239">
        <f t="shared" si="1"/>
        <v>3601365.35</v>
      </c>
      <c r="H21" s="239">
        <v>904152</v>
      </c>
      <c r="I21" s="223">
        <v>895200</v>
      </c>
      <c r="J21" s="223">
        <f t="shared" si="0"/>
        <v>2706165.35</v>
      </c>
      <c r="K21" s="223">
        <v>0</v>
      </c>
      <c r="L21" s="223">
        <f t="shared" si="2"/>
        <v>2706165.35</v>
      </c>
    </row>
    <row r="22" spans="1:12" ht="12.75" customHeight="1">
      <c r="A22" s="167" t="s">
        <v>784</v>
      </c>
      <c r="B22" s="165" t="s">
        <v>632</v>
      </c>
      <c r="C22" s="239">
        <v>122842.66</v>
      </c>
      <c r="D22" s="223">
        <v>635595.05</v>
      </c>
      <c r="E22" s="223">
        <v>0</v>
      </c>
      <c r="F22" s="239">
        <v>-200000</v>
      </c>
      <c r="G22" s="239">
        <f t="shared" si="1"/>
        <v>558437.7100000001</v>
      </c>
      <c r="H22" s="239">
        <v>0</v>
      </c>
      <c r="I22" s="223">
        <v>0</v>
      </c>
      <c r="J22" s="223">
        <f t="shared" si="0"/>
        <v>558437.7100000001</v>
      </c>
      <c r="K22" s="223">
        <v>0</v>
      </c>
      <c r="L22" s="223">
        <f t="shared" si="2"/>
        <v>558437.7100000001</v>
      </c>
    </row>
    <row r="23" spans="1:17" ht="12.75" customHeight="1">
      <c r="A23" s="167" t="s">
        <v>786</v>
      </c>
      <c r="B23" s="165" t="s">
        <v>815</v>
      </c>
      <c r="C23" s="223">
        <v>0</v>
      </c>
      <c r="D23" s="223">
        <v>301818.68</v>
      </c>
      <c r="E23" s="223">
        <v>0</v>
      </c>
      <c r="F23" s="223">
        <v>0</v>
      </c>
      <c r="G23" s="239">
        <f t="shared" si="1"/>
        <v>301818.68</v>
      </c>
      <c r="H23" s="239">
        <v>73426.98</v>
      </c>
      <c r="I23" s="223">
        <v>0</v>
      </c>
      <c r="J23" s="223">
        <f t="shared" si="0"/>
        <v>301818.68</v>
      </c>
      <c r="K23" s="223">
        <v>0</v>
      </c>
      <c r="L23" s="223">
        <f t="shared" si="2"/>
        <v>301818.68</v>
      </c>
      <c r="Q23" s="307"/>
    </row>
    <row r="24" spans="1:12" ht="12.75" customHeight="1">
      <c r="A24" s="167" t="s">
        <v>785</v>
      </c>
      <c r="B24" s="165" t="s">
        <v>633</v>
      </c>
      <c r="C24" s="239">
        <v>2610800</v>
      </c>
      <c r="D24" s="223">
        <v>476258.81</v>
      </c>
      <c r="E24" s="223">
        <v>0</v>
      </c>
      <c r="F24" s="223">
        <v>0</v>
      </c>
      <c r="G24" s="239">
        <f t="shared" si="1"/>
        <v>3087058.81</v>
      </c>
      <c r="H24" s="239">
        <v>298139.21</v>
      </c>
      <c r="I24" s="223">
        <v>168587.81</v>
      </c>
      <c r="J24" s="223">
        <f t="shared" si="0"/>
        <v>2918471</v>
      </c>
      <c r="K24" s="223">
        <v>0</v>
      </c>
      <c r="L24" s="223">
        <f t="shared" si="2"/>
        <v>2918471</v>
      </c>
    </row>
    <row r="25" spans="1:12" ht="12.75" customHeight="1">
      <c r="A25" s="167" t="s">
        <v>787</v>
      </c>
      <c r="B25" s="165" t="s">
        <v>634</v>
      </c>
      <c r="C25" s="223">
        <v>0</v>
      </c>
      <c r="D25" s="223">
        <v>155699.57</v>
      </c>
      <c r="E25" s="223">
        <v>0</v>
      </c>
      <c r="F25" s="223">
        <v>0</v>
      </c>
      <c r="G25" s="239">
        <f t="shared" si="1"/>
        <v>155699.57</v>
      </c>
      <c r="H25" s="239">
        <v>0</v>
      </c>
      <c r="I25" s="223">
        <v>0</v>
      </c>
      <c r="J25" s="223">
        <f>G25-I25</f>
        <v>155699.57</v>
      </c>
      <c r="K25" s="223">
        <v>0</v>
      </c>
      <c r="L25" s="223">
        <f t="shared" si="2"/>
        <v>155699.57</v>
      </c>
    </row>
    <row r="26" spans="1:12" ht="12.75" customHeight="1">
      <c r="A26" s="167" t="s">
        <v>788</v>
      </c>
      <c r="B26" s="165" t="s">
        <v>635</v>
      </c>
      <c r="C26" s="223">
        <v>0</v>
      </c>
      <c r="D26" s="223">
        <v>35747.19</v>
      </c>
      <c r="E26" s="223">
        <v>0</v>
      </c>
      <c r="F26" s="223">
        <v>0</v>
      </c>
      <c r="G26" s="239">
        <f t="shared" si="1"/>
        <v>35747.19</v>
      </c>
      <c r="H26" s="239">
        <v>0</v>
      </c>
      <c r="I26" s="223">
        <v>0</v>
      </c>
      <c r="J26" s="223">
        <f t="shared" si="0"/>
        <v>35747.19</v>
      </c>
      <c r="K26" s="223">
        <v>0</v>
      </c>
      <c r="L26" s="223">
        <f t="shared" si="2"/>
        <v>35747.19</v>
      </c>
    </row>
    <row r="27" spans="1:12" ht="12.75" customHeight="1">
      <c r="A27" s="167" t="s">
        <v>861</v>
      </c>
      <c r="B27" s="165" t="s">
        <v>862</v>
      </c>
      <c r="C27" s="223">
        <v>0</v>
      </c>
      <c r="D27" s="223">
        <v>0</v>
      </c>
      <c r="E27" s="223">
        <v>0</v>
      </c>
      <c r="F27" s="223">
        <v>200000</v>
      </c>
      <c r="G27" s="239">
        <f t="shared" si="1"/>
        <v>200000</v>
      </c>
      <c r="H27" s="239">
        <v>0</v>
      </c>
      <c r="I27" s="223">
        <v>0</v>
      </c>
      <c r="J27" s="223">
        <f t="shared" si="0"/>
        <v>200000</v>
      </c>
      <c r="K27" s="223">
        <v>0</v>
      </c>
      <c r="L27" s="223">
        <f t="shared" si="2"/>
        <v>200000</v>
      </c>
    </row>
    <row r="28" spans="1:12" ht="15" customHeight="1">
      <c r="A28" s="167" t="s">
        <v>467</v>
      </c>
      <c r="B28" s="291" t="s">
        <v>795</v>
      </c>
      <c r="C28" s="223">
        <v>0</v>
      </c>
      <c r="D28" s="223">
        <v>102160</v>
      </c>
      <c r="E28" s="223">
        <v>0</v>
      </c>
      <c r="F28" s="223">
        <v>0</v>
      </c>
      <c r="G28" s="239">
        <f t="shared" si="1"/>
        <v>102160</v>
      </c>
      <c r="H28" s="239">
        <v>100223.73</v>
      </c>
      <c r="I28" s="223">
        <v>100223.73</v>
      </c>
      <c r="J28" s="223">
        <f t="shared" si="0"/>
        <v>1936.270000000004</v>
      </c>
      <c r="K28" s="223">
        <v>0</v>
      </c>
      <c r="L28" s="223">
        <f t="shared" si="2"/>
        <v>1936.270000000004</v>
      </c>
    </row>
    <row r="29" spans="1:12" ht="12.75" customHeight="1" thickBot="1">
      <c r="A29" s="167" t="s">
        <v>468</v>
      </c>
      <c r="B29" s="166" t="s">
        <v>816</v>
      </c>
      <c r="C29" s="223">
        <v>0</v>
      </c>
      <c r="D29" s="223">
        <v>150000</v>
      </c>
      <c r="E29" s="223">
        <v>0</v>
      </c>
      <c r="F29" s="223">
        <v>0</v>
      </c>
      <c r="G29" s="239">
        <f t="shared" si="1"/>
        <v>150000</v>
      </c>
      <c r="H29" s="239">
        <v>0</v>
      </c>
      <c r="I29" s="223">
        <v>0</v>
      </c>
      <c r="J29" s="223">
        <f t="shared" si="0"/>
        <v>150000</v>
      </c>
      <c r="K29" s="223">
        <v>0</v>
      </c>
      <c r="L29" s="223">
        <f t="shared" si="2"/>
        <v>150000</v>
      </c>
    </row>
    <row r="30" spans="1:19" s="136" customFormat="1" ht="15" customHeight="1" thickBot="1" thickTop="1">
      <c r="A30" s="439" t="s">
        <v>674</v>
      </c>
      <c r="B30" s="440"/>
      <c r="C30" s="147">
        <f>SUM(C15:C29)</f>
        <v>4072642.66</v>
      </c>
      <c r="D30" s="147">
        <f aca="true" t="shared" si="3" ref="D30:L30">SUM(D15:D29)</f>
        <v>9006673.259999998</v>
      </c>
      <c r="E30" s="147">
        <f t="shared" si="3"/>
        <v>0</v>
      </c>
      <c r="F30" s="147">
        <f t="shared" si="3"/>
        <v>0</v>
      </c>
      <c r="G30" s="147">
        <f t="shared" si="3"/>
        <v>13079315.92</v>
      </c>
      <c r="H30" s="147">
        <f t="shared" si="3"/>
        <v>3805375.12</v>
      </c>
      <c r="I30" s="147">
        <f t="shared" si="3"/>
        <v>1335500.6</v>
      </c>
      <c r="J30" s="147">
        <f t="shared" si="3"/>
        <v>11743815.319999998</v>
      </c>
      <c r="K30" s="147">
        <f t="shared" si="3"/>
        <v>0</v>
      </c>
      <c r="L30" s="147">
        <f t="shared" si="3"/>
        <v>11743815.319999998</v>
      </c>
      <c r="M30" s="457" t="s">
        <v>702</v>
      </c>
      <c r="N30" s="477"/>
      <c r="O30" s="458"/>
      <c r="P30" s="457" t="s">
        <v>860</v>
      </c>
      <c r="Q30" s="458"/>
      <c r="R30" s="298" t="s">
        <v>701</v>
      </c>
      <c r="S30" s="298" t="s">
        <v>797</v>
      </c>
    </row>
    <row r="31" spans="1:19" ht="21.75" customHeight="1" thickTop="1">
      <c r="A31" s="167" t="s">
        <v>487</v>
      </c>
      <c r="B31" s="224" t="s">
        <v>636</v>
      </c>
      <c r="C31" s="239">
        <v>0</v>
      </c>
      <c r="D31" s="223">
        <v>17872982.5</v>
      </c>
      <c r="E31" s="223">
        <v>0</v>
      </c>
      <c r="F31" s="239">
        <v>0</v>
      </c>
      <c r="G31" s="240">
        <f aca="true" t="shared" si="4" ref="G31:G36">SUM(C31:F31)</f>
        <v>17872982.5</v>
      </c>
      <c r="H31" s="239">
        <v>38356139.81</v>
      </c>
      <c r="I31" s="223">
        <v>0</v>
      </c>
      <c r="J31" s="223">
        <f aca="true" t="shared" si="5" ref="J31:J36">G31-I31</f>
        <v>17872982.5</v>
      </c>
      <c r="K31" s="223">
        <v>0</v>
      </c>
      <c r="L31" s="223">
        <f aca="true" t="shared" si="6" ref="L31:L36">J31-K31</f>
        <v>17872982.5</v>
      </c>
      <c r="M31" s="302">
        <v>33915.37</v>
      </c>
      <c r="N31" s="302">
        <v>8000000</v>
      </c>
      <c r="O31" s="302"/>
      <c r="P31" s="302">
        <v>7469067.13</v>
      </c>
      <c r="Q31" s="302">
        <v>2370000</v>
      </c>
      <c r="R31" s="339">
        <f aca="true" t="shared" si="7" ref="R31:R36">SUM(M31:Q31)</f>
        <v>17872982.5</v>
      </c>
      <c r="S31" s="302" t="s">
        <v>487</v>
      </c>
    </row>
    <row r="32" spans="1:19" ht="21.75" customHeight="1">
      <c r="A32" s="167" t="s">
        <v>637</v>
      </c>
      <c r="B32" s="165" t="s">
        <v>638</v>
      </c>
      <c r="C32" s="239">
        <v>0</v>
      </c>
      <c r="D32" s="223">
        <v>864544.3</v>
      </c>
      <c r="E32" s="223">
        <v>0</v>
      </c>
      <c r="F32" s="239">
        <v>0</v>
      </c>
      <c r="G32" s="240">
        <f t="shared" si="4"/>
        <v>864544.3</v>
      </c>
      <c r="H32" s="239">
        <v>119444.56</v>
      </c>
      <c r="I32" s="223">
        <v>119444.56</v>
      </c>
      <c r="J32" s="223">
        <f t="shared" si="5"/>
        <v>745099.74</v>
      </c>
      <c r="K32" s="223">
        <v>0</v>
      </c>
      <c r="L32" s="223">
        <f t="shared" si="6"/>
        <v>745099.74</v>
      </c>
      <c r="M32" s="303">
        <v>108036.63</v>
      </c>
      <c r="N32" s="303">
        <v>0</v>
      </c>
      <c r="O32" s="303"/>
      <c r="P32" s="302">
        <v>756507.67</v>
      </c>
      <c r="Q32" s="302"/>
      <c r="R32" s="339">
        <f t="shared" si="7"/>
        <v>864544.3</v>
      </c>
      <c r="S32" s="302" t="s">
        <v>637</v>
      </c>
    </row>
    <row r="33" spans="1:19" ht="21.75" customHeight="1">
      <c r="A33" s="167" t="s">
        <v>639</v>
      </c>
      <c r="B33" s="165" t="s">
        <v>640</v>
      </c>
      <c r="C33" s="239">
        <v>0</v>
      </c>
      <c r="D33" s="223">
        <v>2694144.3</v>
      </c>
      <c r="E33" s="223">
        <v>0</v>
      </c>
      <c r="F33" s="223">
        <v>0</v>
      </c>
      <c r="G33" s="240">
        <f t="shared" si="4"/>
        <v>2694144.3</v>
      </c>
      <c r="H33" s="239">
        <v>2068201.24</v>
      </c>
      <c r="I33" s="223">
        <v>0</v>
      </c>
      <c r="J33" s="223">
        <f t="shared" si="5"/>
        <v>2694144.3</v>
      </c>
      <c r="K33" s="223">
        <v>0</v>
      </c>
      <c r="L33" s="223">
        <f t="shared" si="6"/>
        <v>2694144.3</v>
      </c>
      <c r="M33" s="303">
        <v>130908.06</v>
      </c>
      <c r="N33" s="303">
        <v>62699.85</v>
      </c>
      <c r="O33" s="303">
        <v>445.91</v>
      </c>
      <c r="P33" s="302">
        <v>2500090.48</v>
      </c>
      <c r="Q33" s="302"/>
      <c r="R33" s="339">
        <f t="shared" si="7"/>
        <v>2694144.3</v>
      </c>
      <c r="S33" s="302" t="s">
        <v>639</v>
      </c>
    </row>
    <row r="34" spans="1:19" ht="21.75" customHeight="1">
      <c r="A34" s="167" t="s">
        <v>488</v>
      </c>
      <c r="B34" s="165" t="s">
        <v>641</v>
      </c>
      <c r="C34" s="239">
        <v>0</v>
      </c>
      <c r="D34" s="223">
        <v>6264730.42</v>
      </c>
      <c r="E34" s="223">
        <v>0</v>
      </c>
      <c r="F34" s="223">
        <v>0</v>
      </c>
      <c r="G34" s="240">
        <f t="shared" si="4"/>
        <v>6264730.42</v>
      </c>
      <c r="H34" s="239">
        <v>5276986.83</v>
      </c>
      <c r="I34" s="223">
        <v>3365439.33</v>
      </c>
      <c r="J34" s="223">
        <f t="shared" si="5"/>
        <v>2899291.09</v>
      </c>
      <c r="K34" s="223">
        <v>0</v>
      </c>
      <c r="L34" s="223">
        <f t="shared" si="6"/>
        <v>2899291.09</v>
      </c>
      <c r="M34" s="303"/>
      <c r="N34" s="303"/>
      <c r="O34" s="303"/>
      <c r="P34" s="302">
        <v>6264730.42</v>
      </c>
      <c r="Q34" s="302"/>
      <c r="R34" s="339">
        <f t="shared" si="7"/>
        <v>6264730.42</v>
      </c>
      <c r="S34" s="302" t="s">
        <v>488</v>
      </c>
    </row>
    <row r="35" spans="1:19" ht="21.75" customHeight="1">
      <c r="A35" s="167" t="s">
        <v>642</v>
      </c>
      <c r="B35" s="166" t="s">
        <v>643</v>
      </c>
      <c r="C35" s="239">
        <v>0</v>
      </c>
      <c r="D35" s="223">
        <v>2570202.33</v>
      </c>
      <c r="E35" s="223">
        <v>6900000</v>
      </c>
      <c r="F35" s="239">
        <v>0</v>
      </c>
      <c r="G35" s="240">
        <f t="shared" si="4"/>
        <v>9470202.33</v>
      </c>
      <c r="H35" s="239">
        <v>9760202.32</v>
      </c>
      <c r="I35" s="223">
        <v>7609550.86</v>
      </c>
      <c r="J35" s="223">
        <f>G35-I35</f>
        <v>1860651.4699999997</v>
      </c>
      <c r="K35" s="223">
        <v>0</v>
      </c>
      <c r="L35" s="223">
        <f t="shared" si="6"/>
        <v>1860651.4699999997</v>
      </c>
      <c r="M35" s="303">
        <v>763741.39</v>
      </c>
      <c r="N35" s="303"/>
      <c r="O35" s="303"/>
      <c r="P35" s="302">
        <f>P39+P40</f>
        <v>1806460.94</v>
      </c>
      <c r="Q35" s="302"/>
      <c r="R35" s="339">
        <f t="shared" si="7"/>
        <v>2570202.33</v>
      </c>
      <c r="S35" s="302" t="s">
        <v>642</v>
      </c>
    </row>
    <row r="36" spans="1:19" ht="21.75" customHeight="1" thickBot="1">
      <c r="A36" s="167" t="s">
        <v>792</v>
      </c>
      <c r="B36" s="166" t="s">
        <v>793</v>
      </c>
      <c r="C36" s="239">
        <v>0</v>
      </c>
      <c r="D36" s="223">
        <v>1000000</v>
      </c>
      <c r="E36" s="223">
        <v>0</v>
      </c>
      <c r="F36" s="223">
        <v>0</v>
      </c>
      <c r="G36" s="240">
        <f t="shared" si="4"/>
        <v>1000000</v>
      </c>
      <c r="H36" s="239">
        <v>0</v>
      </c>
      <c r="I36" s="223">
        <v>0</v>
      </c>
      <c r="J36" s="223">
        <f t="shared" si="5"/>
        <v>1000000</v>
      </c>
      <c r="K36" s="223">
        <v>0</v>
      </c>
      <c r="L36" s="223">
        <f t="shared" si="6"/>
        <v>1000000</v>
      </c>
      <c r="M36" s="304"/>
      <c r="N36" s="304"/>
      <c r="O36" s="304"/>
      <c r="P36" s="304">
        <v>1000000</v>
      </c>
      <c r="Q36" s="304"/>
      <c r="R36" s="339">
        <f t="shared" si="7"/>
        <v>1000000</v>
      </c>
      <c r="S36" s="304" t="s">
        <v>792</v>
      </c>
    </row>
    <row r="37" spans="1:19" s="136" customFormat="1" ht="18" customHeight="1" thickTop="1">
      <c r="A37" s="439" t="s">
        <v>675</v>
      </c>
      <c r="B37" s="440"/>
      <c r="C37" s="147">
        <f>SUM(C31:C36)</f>
        <v>0</v>
      </c>
      <c r="D37" s="147">
        <f aca="true" t="shared" si="8" ref="D37:L37">SUM(D31:D36)</f>
        <v>31266603.85</v>
      </c>
      <c r="E37" s="147">
        <f t="shared" si="8"/>
        <v>6900000</v>
      </c>
      <c r="F37" s="147">
        <f t="shared" si="8"/>
        <v>0</v>
      </c>
      <c r="G37" s="147">
        <f t="shared" si="8"/>
        <v>38166603.85</v>
      </c>
      <c r="H37" s="147">
        <f t="shared" si="8"/>
        <v>55580974.760000005</v>
      </c>
      <c r="I37" s="147">
        <f t="shared" si="8"/>
        <v>11094434.75</v>
      </c>
      <c r="J37" s="147">
        <f t="shared" si="8"/>
        <v>27072169.099999998</v>
      </c>
      <c r="K37" s="147">
        <f t="shared" si="8"/>
        <v>0</v>
      </c>
      <c r="L37" s="147">
        <f t="shared" si="8"/>
        <v>27072169.099999998</v>
      </c>
      <c r="M37" s="305"/>
      <c r="N37" s="305"/>
      <c r="O37" s="305"/>
      <c r="P37" s="305"/>
      <c r="Q37" s="305"/>
      <c r="R37" s="305"/>
      <c r="S37" s="305"/>
    </row>
    <row r="38" spans="1:12" ht="18.75" customHeight="1" thickBot="1">
      <c r="A38" s="167" t="s">
        <v>508</v>
      </c>
      <c r="B38" s="166" t="s">
        <v>773</v>
      </c>
      <c r="C38" s="239">
        <v>0</v>
      </c>
      <c r="D38" s="223">
        <v>600000</v>
      </c>
      <c r="E38" s="223">
        <v>0</v>
      </c>
      <c r="F38" s="239">
        <v>0</v>
      </c>
      <c r="G38" s="239">
        <f>SUM(C38:F38)</f>
        <v>600000</v>
      </c>
      <c r="H38" s="239">
        <v>0</v>
      </c>
      <c r="I38" s="223">
        <v>0</v>
      </c>
      <c r="J38" s="223">
        <f>G38-I38</f>
        <v>600000</v>
      </c>
      <c r="K38" s="223">
        <v>0</v>
      </c>
      <c r="L38" s="223">
        <f>J38-K38</f>
        <v>600000</v>
      </c>
    </row>
    <row r="39" spans="1:17" ht="18.75" customHeight="1" thickTop="1">
      <c r="A39" s="167" t="s">
        <v>789</v>
      </c>
      <c r="B39" s="166" t="s">
        <v>790</v>
      </c>
      <c r="C39" s="239">
        <v>0</v>
      </c>
      <c r="D39" s="223">
        <v>650000</v>
      </c>
      <c r="E39" s="223">
        <v>0</v>
      </c>
      <c r="F39" s="223">
        <v>0</v>
      </c>
      <c r="G39" s="239">
        <f>SUM(C39:F39)</f>
        <v>650000</v>
      </c>
      <c r="H39" s="239">
        <v>0</v>
      </c>
      <c r="I39" s="223">
        <v>0</v>
      </c>
      <c r="J39" s="223">
        <f>G39-I39</f>
        <v>650000</v>
      </c>
      <c r="K39" s="223">
        <v>0</v>
      </c>
      <c r="L39" s="223">
        <f>J39-K39</f>
        <v>650000</v>
      </c>
      <c r="P39" s="314">
        <v>1239807.11</v>
      </c>
      <c r="Q39" s="478" t="s">
        <v>642</v>
      </c>
    </row>
    <row r="40" spans="1:19" s="136" customFormat="1" ht="17.25" customHeight="1" thickBot="1">
      <c r="A40" s="439" t="s">
        <v>676</v>
      </c>
      <c r="B40" s="440"/>
      <c r="C40" s="147">
        <f>SUM(C38:C39)</f>
        <v>0</v>
      </c>
      <c r="D40" s="147">
        <f aca="true" t="shared" si="9" ref="D40:L40">SUM(D38:D39)</f>
        <v>1250000</v>
      </c>
      <c r="E40" s="147">
        <f t="shared" si="9"/>
        <v>0</v>
      </c>
      <c r="F40" s="147">
        <f t="shared" si="9"/>
        <v>0</v>
      </c>
      <c r="G40" s="147">
        <f t="shared" si="9"/>
        <v>1250000</v>
      </c>
      <c r="H40" s="147">
        <f t="shared" si="9"/>
        <v>0</v>
      </c>
      <c r="I40" s="147">
        <f t="shared" si="9"/>
        <v>0</v>
      </c>
      <c r="J40" s="147">
        <f t="shared" si="9"/>
        <v>1250000</v>
      </c>
      <c r="K40" s="147">
        <f t="shared" si="9"/>
        <v>0</v>
      </c>
      <c r="L40" s="147">
        <f t="shared" si="9"/>
        <v>1250000</v>
      </c>
      <c r="M40" s="305"/>
      <c r="N40" s="305"/>
      <c r="O40" s="305"/>
      <c r="P40" s="315">
        <v>566653.83</v>
      </c>
      <c r="Q40" s="479"/>
      <c r="R40" s="305"/>
      <c r="S40" s="305"/>
    </row>
    <row r="41" spans="1:12" ht="17.25" customHeight="1" thickTop="1">
      <c r="A41" s="167" t="s">
        <v>758</v>
      </c>
      <c r="B41" s="165" t="s">
        <v>775</v>
      </c>
      <c r="C41" s="239">
        <v>852745.81</v>
      </c>
      <c r="D41" s="223">
        <v>0</v>
      </c>
      <c r="E41" s="223">
        <v>0</v>
      </c>
      <c r="F41" s="239">
        <v>0</v>
      </c>
      <c r="G41" s="239">
        <f aca="true" t="shared" si="10" ref="G41:G48">SUM(C41:F41)</f>
        <v>852745.81</v>
      </c>
      <c r="H41" s="239">
        <f aca="true" t="shared" si="11" ref="H41:I47">G41</f>
        <v>852745.81</v>
      </c>
      <c r="I41" s="223">
        <f t="shared" si="11"/>
        <v>852745.81</v>
      </c>
      <c r="J41" s="223">
        <f>G41-I41</f>
        <v>0</v>
      </c>
      <c r="K41" s="223">
        <v>0</v>
      </c>
      <c r="L41" s="223">
        <f aca="true" t="shared" si="12" ref="L41:L48">J41-K41</f>
        <v>0</v>
      </c>
    </row>
    <row r="42" spans="1:16" ht="17.25" customHeight="1">
      <c r="A42" s="167" t="s">
        <v>759</v>
      </c>
      <c r="B42" s="224" t="s">
        <v>644</v>
      </c>
      <c r="C42" s="239">
        <v>729233.09</v>
      </c>
      <c r="D42" s="223">
        <v>0</v>
      </c>
      <c r="E42" s="223">
        <v>0</v>
      </c>
      <c r="F42" s="239">
        <v>0</v>
      </c>
      <c r="G42" s="239">
        <f t="shared" si="10"/>
        <v>729233.09</v>
      </c>
      <c r="H42" s="239">
        <f t="shared" si="11"/>
        <v>729233.09</v>
      </c>
      <c r="I42" s="223">
        <f t="shared" si="11"/>
        <v>729233.09</v>
      </c>
      <c r="J42" s="223">
        <f>G42-I42</f>
        <v>0</v>
      </c>
      <c r="K42" s="223">
        <v>0</v>
      </c>
      <c r="L42" s="223">
        <f t="shared" si="12"/>
        <v>0</v>
      </c>
      <c r="P42" s="307"/>
    </row>
    <row r="43" spans="1:12" ht="17.25" customHeight="1">
      <c r="A43" s="167" t="s">
        <v>760</v>
      </c>
      <c r="B43" s="165" t="s">
        <v>645</v>
      </c>
      <c r="C43" s="239">
        <v>62012.18</v>
      </c>
      <c r="D43" s="223">
        <v>0</v>
      </c>
      <c r="E43" s="223">
        <v>0</v>
      </c>
      <c r="F43" s="239">
        <v>0</v>
      </c>
      <c r="G43" s="239">
        <f t="shared" si="10"/>
        <v>62012.18</v>
      </c>
      <c r="H43" s="239">
        <f t="shared" si="11"/>
        <v>62012.18</v>
      </c>
      <c r="I43" s="223">
        <f t="shared" si="11"/>
        <v>62012.18</v>
      </c>
      <c r="J43" s="223">
        <f>G43-I43</f>
        <v>0</v>
      </c>
      <c r="K43" s="223">
        <v>0</v>
      </c>
      <c r="L43" s="223">
        <f t="shared" si="12"/>
        <v>0</v>
      </c>
    </row>
    <row r="44" spans="1:12" ht="17.25" customHeight="1" thickBot="1">
      <c r="A44" s="167" t="s">
        <v>761</v>
      </c>
      <c r="B44" s="165" t="s">
        <v>646</v>
      </c>
      <c r="C44" s="239">
        <v>1705532.98</v>
      </c>
      <c r="D44" s="223">
        <v>0</v>
      </c>
      <c r="E44" s="223">
        <v>0</v>
      </c>
      <c r="F44" s="239">
        <v>0</v>
      </c>
      <c r="G44" s="239">
        <f t="shared" si="10"/>
        <v>1705532.98</v>
      </c>
      <c r="H44" s="239">
        <f t="shared" si="11"/>
        <v>1705532.98</v>
      </c>
      <c r="I44" s="223">
        <f t="shared" si="11"/>
        <v>1705532.98</v>
      </c>
      <c r="J44" s="223">
        <f>G44-I44</f>
        <v>0</v>
      </c>
      <c r="K44" s="223">
        <v>0</v>
      </c>
      <c r="L44" s="223">
        <f t="shared" si="12"/>
        <v>0</v>
      </c>
    </row>
    <row r="45" spans="1:19" ht="14.25" customHeight="1" thickBot="1" thickTop="1">
      <c r="A45" s="459" t="s">
        <v>0</v>
      </c>
      <c r="B45" s="459" t="s">
        <v>1</v>
      </c>
      <c r="C45" s="454" t="s">
        <v>2</v>
      </c>
      <c r="D45" s="455"/>
      <c r="E45" s="455"/>
      <c r="F45" s="455"/>
      <c r="G45" s="456"/>
      <c r="H45" s="459" t="s">
        <v>6</v>
      </c>
      <c r="I45" s="459" t="s">
        <v>7</v>
      </c>
      <c r="J45" s="459" t="s">
        <v>744</v>
      </c>
      <c r="K45" s="459" t="s">
        <v>9</v>
      </c>
      <c r="L45" s="459" t="s">
        <v>745</v>
      </c>
      <c r="O45" s="301"/>
      <c r="P45" s="301"/>
      <c r="Q45" s="301"/>
      <c r="R45" s="301"/>
      <c r="S45" s="301"/>
    </row>
    <row r="46" spans="1:12" ht="18" customHeight="1" thickBot="1" thickTop="1">
      <c r="A46" s="460"/>
      <c r="B46" s="460"/>
      <c r="C46" s="231" t="s">
        <v>743</v>
      </c>
      <c r="D46" s="231" t="s">
        <v>97</v>
      </c>
      <c r="E46" s="288" t="s">
        <v>750</v>
      </c>
      <c r="F46" s="231" t="s">
        <v>4</v>
      </c>
      <c r="G46" s="233" t="s">
        <v>5</v>
      </c>
      <c r="H46" s="460"/>
      <c r="I46" s="460"/>
      <c r="J46" s="460"/>
      <c r="K46" s="460"/>
      <c r="L46" s="460"/>
    </row>
    <row r="47" spans="1:12" ht="17.25" customHeight="1" thickTop="1">
      <c r="A47" s="167" t="s">
        <v>762</v>
      </c>
      <c r="B47" s="165" t="s">
        <v>647</v>
      </c>
      <c r="C47" s="239">
        <v>1232227.92</v>
      </c>
      <c r="D47" s="223">
        <v>0</v>
      </c>
      <c r="E47" s="223">
        <v>0</v>
      </c>
      <c r="F47" s="239">
        <v>0</v>
      </c>
      <c r="G47" s="239">
        <f>SUM(C47:F47)</f>
        <v>1232227.92</v>
      </c>
      <c r="H47" s="239">
        <f t="shared" si="11"/>
        <v>1232227.92</v>
      </c>
      <c r="I47" s="223">
        <f t="shared" si="11"/>
        <v>1232227.92</v>
      </c>
      <c r="J47" s="223">
        <f>G47-I47</f>
        <v>0</v>
      </c>
      <c r="K47" s="223">
        <v>0</v>
      </c>
      <c r="L47" s="223">
        <f>J47-K47</f>
        <v>0</v>
      </c>
    </row>
    <row r="48" spans="1:12" ht="18" customHeight="1">
      <c r="A48" s="167" t="s">
        <v>774</v>
      </c>
      <c r="B48" s="166" t="s">
        <v>648</v>
      </c>
      <c r="C48" s="239">
        <v>7375405.36</v>
      </c>
      <c r="D48" s="223">
        <v>0</v>
      </c>
      <c r="E48" s="223">
        <v>0</v>
      </c>
      <c r="F48" s="239">
        <v>0</v>
      </c>
      <c r="G48" s="239">
        <f t="shared" si="10"/>
        <v>7375405.36</v>
      </c>
      <c r="H48" s="239">
        <f>G48</f>
        <v>7375405.36</v>
      </c>
      <c r="I48" s="223">
        <f>H48</f>
        <v>7375405.36</v>
      </c>
      <c r="J48" s="223">
        <f>G48-I48</f>
        <v>0</v>
      </c>
      <c r="K48" s="223">
        <v>0</v>
      </c>
      <c r="L48" s="223">
        <f t="shared" si="12"/>
        <v>0</v>
      </c>
    </row>
    <row r="49" spans="1:19" s="136" customFormat="1" ht="17.25" customHeight="1">
      <c r="A49" s="439" t="s">
        <v>742</v>
      </c>
      <c r="B49" s="440"/>
      <c r="C49" s="147">
        <f>SUM(C41:C48)</f>
        <v>11957157.34</v>
      </c>
      <c r="D49" s="147">
        <f aca="true" t="shared" si="13" ref="D49:L49">SUM(D41:D48)</f>
        <v>0</v>
      </c>
      <c r="E49" s="147">
        <f t="shared" si="13"/>
        <v>0</v>
      </c>
      <c r="F49" s="147">
        <f t="shared" si="13"/>
        <v>0</v>
      </c>
      <c r="G49" s="147">
        <f t="shared" si="13"/>
        <v>11957157.34</v>
      </c>
      <c r="H49" s="147">
        <f t="shared" si="13"/>
        <v>11957157.34</v>
      </c>
      <c r="I49" s="147">
        <f t="shared" si="13"/>
        <v>11957157.34</v>
      </c>
      <c r="J49" s="147">
        <f t="shared" si="13"/>
        <v>0</v>
      </c>
      <c r="K49" s="147">
        <f t="shared" si="13"/>
        <v>0</v>
      </c>
      <c r="L49" s="147">
        <f t="shared" si="13"/>
        <v>0</v>
      </c>
      <c r="M49" s="305"/>
      <c r="N49" s="305"/>
      <c r="O49" s="305"/>
      <c r="P49" s="305"/>
      <c r="Q49" s="305"/>
      <c r="R49" s="305"/>
      <c r="S49" s="305"/>
    </row>
    <row r="50" spans="1:19" s="146" customFormat="1" ht="18" customHeight="1">
      <c r="A50" s="461" t="s">
        <v>83</v>
      </c>
      <c r="B50" s="461"/>
      <c r="C50" s="148">
        <f>C30+C37+C49+C40</f>
        <v>16029800</v>
      </c>
      <c r="D50" s="148">
        <f aca="true" t="shared" si="14" ref="D50:L50">D30+D37+D49+D40</f>
        <v>41523277.11</v>
      </c>
      <c r="E50" s="148">
        <f t="shared" si="14"/>
        <v>6900000</v>
      </c>
      <c r="F50" s="148">
        <f t="shared" si="14"/>
        <v>0</v>
      </c>
      <c r="G50" s="148">
        <f t="shared" si="14"/>
        <v>64453077.11</v>
      </c>
      <c r="H50" s="148">
        <f t="shared" si="14"/>
        <v>71343507.22</v>
      </c>
      <c r="I50" s="148">
        <f t="shared" si="14"/>
        <v>24387092.689999998</v>
      </c>
      <c r="J50" s="148">
        <f t="shared" si="14"/>
        <v>40065984.419999994</v>
      </c>
      <c r="K50" s="148">
        <f t="shared" si="14"/>
        <v>0</v>
      </c>
      <c r="L50" s="148">
        <f t="shared" si="14"/>
        <v>40065984.419999994</v>
      </c>
      <c r="M50" s="306"/>
      <c r="N50" s="306"/>
      <c r="O50" s="306"/>
      <c r="P50" s="306"/>
      <c r="Q50" s="306"/>
      <c r="R50" s="306"/>
      <c r="S50" s="306"/>
    </row>
    <row r="51" spans="1:12" ht="18.75" customHeight="1">
      <c r="A51" s="167" t="s">
        <v>649</v>
      </c>
      <c r="B51" s="224" t="s">
        <v>650</v>
      </c>
      <c r="C51" s="239">
        <v>0</v>
      </c>
      <c r="D51" s="223">
        <v>242450.51</v>
      </c>
      <c r="E51" s="223">
        <v>0</v>
      </c>
      <c r="F51" s="239">
        <v>0</v>
      </c>
      <c r="G51" s="239">
        <f>SUM(C51:F51)</f>
        <v>242450.51</v>
      </c>
      <c r="H51" s="239">
        <v>85408.21</v>
      </c>
      <c r="I51" s="223">
        <v>0</v>
      </c>
      <c r="J51" s="223">
        <f>G51-I51</f>
        <v>242450.51</v>
      </c>
      <c r="K51" s="241">
        <v>0</v>
      </c>
      <c r="L51" s="241">
        <f>J51-K51</f>
        <v>242450.51</v>
      </c>
    </row>
    <row r="52" spans="1:12" ht="18.75" customHeight="1">
      <c r="A52" s="167" t="s">
        <v>651</v>
      </c>
      <c r="B52" s="165" t="s">
        <v>652</v>
      </c>
      <c r="C52" s="239">
        <v>0</v>
      </c>
      <c r="D52" s="223">
        <v>0</v>
      </c>
      <c r="E52" s="223">
        <v>0</v>
      </c>
      <c r="F52" s="239">
        <v>0</v>
      </c>
      <c r="G52" s="239">
        <f>SUM(C52:F52)</f>
        <v>0</v>
      </c>
      <c r="H52" s="239">
        <v>0</v>
      </c>
      <c r="I52" s="223">
        <v>0</v>
      </c>
      <c r="J52" s="223">
        <f>G52-I52</f>
        <v>0</v>
      </c>
      <c r="K52" s="223">
        <v>0</v>
      </c>
      <c r="L52" s="241">
        <f>J52-K52</f>
        <v>0</v>
      </c>
    </row>
    <row r="53" spans="1:12" ht="18.75" customHeight="1">
      <c r="A53" s="167" t="s">
        <v>653</v>
      </c>
      <c r="B53" s="166" t="s">
        <v>654</v>
      </c>
      <c r="C53" s="239">
        <v>0</v>
      </c>
      <c r="D53" s="223">
        <v>0</v>
      </c>
      <c r="E53" s="223">
        <v>0</v>
      </c>
      <c r="F53" s="239">
        <v>0</v>
      </c>
      <c r="G53" s="239">
        <f>SUM(C53:F53)</f>
        <v>0</v>
      </c>
      <c r="H53" s="239">
        <v>0</v>
      </c>
      <c r="I53" s="223">
        <v>0</v>
      </c>
      <c r="J53" s="223">
        <f>G53-I53</f>
        <v>0</v>
      </c>
      <c r="K53" s="223">
        <v>0</v>
      </c>
      <c r="L53" s="241">
        <f>J53-K53</f>
        <v>0</v>
      </c>
    </row>
    <row r="54" spans="1:19" s="136" customFormat="1" ht="15" customHeight="1">
      <c r="A54" s="439" t="s">
        <v>674</v>
      </c>
      <c r="B54" s="440"/>
      <c r="C54" s="147">
        <f>SUM(C51:C53)</f>
        <v>0</v>
      </c>
      <c r="D54" s="147">
        <f aca="true" t="shared" si="15" ref="D54:L54">SUM(D51:D53)</f>
        <v>242450.51</v>
      </c>
      <c r="E54" s="147">
        <f t="shared" si="15"/>
        <v>0</v>
      </c>
      <c r="F54" s="147">
        <f t="shared" si="15"/>
        <v>0</v>
      </c>
      <c r="G54" s="147">
        <f t="shared" si="15"/>
        <v>242450.51</v>
      </c>
      <c r="H54" s="147">
        <f t="shared" si="15"/>
        <v>85408.21</v>
      </c>
      <c r="I54" s="147">
        <f t="shared" si="15"/>
        <v>0</v>
      </c>
      <c r="J54" s="147">
        <f t="shared" si="15"/>
        <v>242450.51</v>
      </c>
      <c r="K54" s="147">
        <f t="shared" si="15"/>
        <v>0</v>
      </c>
      <c r="L54" s="147">
        <f t="shared" si="15"/>
        <v>242450.51</v>
      </c>
      <c r="M54" s="305"/>
      <c r="N54" s="305"/>
      <c r="O54" s="305"/>
      <c r="P54" s="305"/>
      <c r="Q54" s="305"/>
      <c r="R54" s="305"/>
      <c r="S54" s="305"/>
    </row>
    <row r="55" spans="1:12" ht="18.75" customHeight="1">
      <c r="A55" s="167" t="s">
        <v>655</v>
      </c>
      <c r="B55" s="291" t="s">
        <v>656</v>
      </c>
      <c r="C55" s="239">
        <v>0</v>
      </c>
      <c r="D55" s="223">
        <v>1771416.87</v>
      </c>
      <c r="E55" s="223">
        <v>0</v>
      </c>
      <c r="F55" s="223">
        <v>131138</v>
      </c>
      <c r="G55" s="239">
        <f>SUM(C55:F55)</f>
        <v>1902554.87</v>
      </c>
      <c r="H55" s="239">
        <v>1801932.67</v>
      </c>
      <c r="I55" s="223">
        <v>278818.89</v>
      </c>
      <c r="J55" s="223">
        <f>G55-I55</f>
        <v>1623735.98</v>
      </c>
      <c r="K55" s="223">
        <v>0</v>
      </c>
      <c r="L55" s="223">
        <f>J55-K55</f>
        <v>1623735.98</v>
      </c>
    </row>
    <row r="56" spans="1:12" ht="18.75" customHeight="1">
      <c r="A56" s="167" t="s">
        <v>657</v>
      </c>
      <c r="B56" s="165" t="s">
        <v>817</v>
      </c>
      <c r="C56" s="239">
        <v>0</v>
      </c>
      <c r="D56" s="223">
        <v>1622000</v>
      </c>
      <c r="E56" s="223">
        <v>0</v>
      </c>
      <c r="F56" s="223">
        <v>0</v>
      </c>
      <c r="G56" s="239">
        <f>SUM(C56:F56)</f>
        <v>1622000</v>
      </c>
      <c r="H56" s="239">
        <v>0</v>
      </c>
      <c r="I56" s="223">
        <v>0</v>
      </c>
      <c r="J56" s="223">
        <f>G56-I56</f>
        <v>1622000</v>
      </c>
      <c r="K56" s="223">
        <v>0</v>
      </c>
      <c r="L56" s="223">
        <f>J56-K56</f>
        <v>1622000</v>
      </c>
    </row>
    <row r="57" spans="1:12" ht="18.75" customHeight="1">
      <c r="A57" s="167" t="s">
        <v>658</v>
      </c>
      <c r="B57" s="165" t="s">
        <v>818</v>
      </c>
      <c r="C57" s="239">
        <v>0</v>
      </c>
      <c r="D57" s="223">
        <v>2376000</v>
      </c>
      <c r="E57" s="223">
        <v>0</v>
      </c>
      <c r="F57" s="223">
        <v>0</v>
      </c>
      <c r="G57" s="239">
        <f>SUM(C57:F57)</f>
        <v>2376000</v>
      </c>
      <c r="H57" s="239">
        <v>0</v>
      </c>
      <c r="I57" s="223">
        <v>0</v>
      </c>
      <c r="J57" s="223">
        <f>G57-I57</f>
        <v>2376000</v>
      </c>
      <c r="K57" s="223">
        <v>0</v>
      </c>
      <c r="L57" s="223">
        <f>J57-K57</f>
        <v>2376000</v>
      </c>
    </row>
    <row r="58" spans="1:12" ht="19.5" customHeight="1">
      <c r="A58" s="167" t="s">
        <v>659</v>
      </c>
      <c r="B58" s="166" t="s">
        <v>819</v>
      </c>
      <c r="C58" s="239"/>
      <c r="D58" s="223">
        <v>1278669.64</v>
      </c>
      <c r="E58" s="223">
        <v>0</v>
      </c>
      <c r="F58" s="223">
        <v>-131138</v>
      </c>
      <c r="G58" s="239">
        <f>SUM(C58:F58)</f>
        <v>1147531.64</v>
      </c>
      <c r="H58" s="239">
        <v>205800</v>
      </c>
      <c r="I58" s="223">
        <v>0</v>
      </c>
      <c r="J58" s="223">
        <f>G58-I58</f>
        <v>1147531.64</v>
      </c>
      <c r="K58" s="223"/>
      <c r="L58" s="223">
        <f>J58-K58</f>
        <v>1147531.64</v>
      </c>
    </row>
    <row r="59" spans="1:19" s="136" customFormat="1" ht="16.5" customHeight="1">
      <c r="A59" s="439" t="s">
        <v>675</v>
      </c>
      <c r="B59" s="440"/>
      <c r="C59" s="147">
        <f>SUM(C55:C58)</f>
        <v>0</v>
      </c>
      <c r="D59" s="147">
        <f aca="true" t="shared" si="16" ref="D59:L59">SUM(D55:D58)</f>
        <v>7048086.51</v>
      </c>
      <c r="E59" s="147">
        <f t="shared" si="16"/>
        <v>0</v>
      </c>
      <c r="F59" s="147">
        <f t="shared" si="16"/>
        <v>0</v>
      </c>
      <c r="G59" s="147">
        <f t="shared" si="16"/>
        <v>7048086.51</v>
      </c>
      <c r="H59" s="147">
        <f t="shared" si="16"/>
        <v>2007732.67</v>
      </c>
      <c r="I59" s="147">
        <f t="shared" si="16"/>
        <v>278818.89</v>
      </c>
      <c r="J59" s="147">
        <f t="shared" si="16"/>
        <v>6769267.62</v>
      </c>
      <c r="K59" s="147">
        <f t="shared" si="16"/>
        <v>0</v>
      </c>
      <c r="L59" s="147">
        <f t="shared" si="16"/>
        <v>6769267.62</v>
      </c>
      <c r="M59" s="305"/>
      <c r="N59" s="305"/>
      <c r="O59" s="305"/>
      <c r="P59" s="305"/>
      <c r="Q59" s="305"/>
      <c r="R59" s="305"/>
      <c r="S59" s="305"/>
    </row>
    <row r="60" spans="1:12" ht="22.5" customHeight="1">
      <c r="A60" s="167" t="s">
        <v>660</v>
      </c>
      <c r="B60" s="168" t="s">
        <v>661</v>
      </c>
      <c r="C60" s="239">
        <v>0</v>
      </c>
      <c r="D60" s="223">
        <v>21600</v>
      </c>
      <c r="E60" s="223">
        <v>0</v>
      </c>
      <c r="F60" s="239">
        <v>0</v>
      </c>
      <c r="G60" s="239">
        <f>SUM(C60:F60)</f>
        <v>21600</v>
      </c>
      <c r="H60" s="239">
        <v>21600</v>
      </c>
      <c r="I60" s="223">
        <v>0</v>
      </c>
      <c r="J60" s="223">
        <f>G60-I60</f>
        <v>21600</v>
      </c>
      <c r="K60" s="223">
        <v>0</v>
      </c>
      <c r="L60" s="223">
        <f>J60-K60</f>
        <v>21600</v>
      </c>
    </row>
    <row r="61" spans="1:19" s="136" customFormat="1" ht="18" customHeight="1">
      <c r="A61" s="439" t="s">
        <v>676</v>
      </c>
      <c r="B61" s="440"/>
      <c r="C61" s="147">
        <f>SUM(C60)</f>
        <v>0</v>
      </c>
      <c r="D61" s="147">
        <f aca="true" t="shared" si="17" ref="D61:L61">SUM(D60)</f>
        <v>21600</v>
      </c>
      <c r="E61" s="147">
        <f t="shared" si="17"/>
        <v>0</v>
      </c>
      <c r="F61" s="147">
        <f t="shared" si="17"/>
        <v>0</v>
      </c>
      <c r="G61" s="147">
        <f t="shared" si="17"/>
        <v>21600</v>
      </c>
      <c r="H61" s="147">
        <f t="shared" si="17"/>
        <v>21600</v>
      </c>
      <c r="I61" s="147">
        <f t="shared" si="17"/>
        <v>0</v>
      </c>
      <c r="J61" s="147">
        <f t="shared" si="17"/>
        <v>21600</v>
      </c>
      <c r="K61" s="147">
        <f t="shared" si="17"/>
        <v>0</v>
      </c>
      <c r="L61" s="147">
        <f t="shared" si="17"/>
        <v>21600</v>
      </c>
      <c r="M61" s="305"/>
      <c r="N61" s="305"/>
      <c r="O61" s="305"/>
      <c r="P61" s="305"/>
      <c r="Q61" s="305"/>
      <c r="R61" s="305"/>
      <c r="S61" s="305"/>
    </row>
    <row r="62" spans="1:12" ht="21.75" customHeight="1">
      <c r="A62" s="167" t="s">
        <v>662</v>
      </c>
      <c r="B62" s="224" t="s">
        <v>663</v>
      </c>
      <c r="C62" s="239">
        <v>0</v>
      </c>
      <c r="D62" s="223">
        <v>287907.01</v>
      </c>
      <c r="E62" s="223">
        <v>0</v>
      </c>
      <c r="F62" s="239">
        <v>0</v>
      </c>
      <c r="G62" s="239">
        <f>SUM(C62:F62)</f>
        <v>287907.01</v>
      </c>
      <c r="H62" s="239">
        <v>221973.01</v>
      </c>
      <c r="I62" s="223">
        <v>0</v>
      </c>
      <c r="J62" s="223">
        <f aca="true" t="shared" si="18" ref="J62:J68">G62-I62</f>
        <v>287907.01</v>
      </c>
      <c r="K62" s="223">
        <v>0</v>
      </c>
      <c r="L62" s="223">
        <f>J62-K62</f>
        <v>287907.01</v>
      </c>
    </row>
    <row r="63" spans="1:12" ht="14.25" customHeight="1">
      <c r="A63" s="167" t="s">
        <v>664</v>
      </c>
      <c r="B63" s="165" t="s">
        <v>665</v>
      </c>
      <c r="C63" s="239">
        <v>0</v>
      </c>
      <c r="D63" s="242">
        <v>67503.31</v>
      </c>
      <c r="E63" s="223">
        <v>0</v>
      </c>
      <c r="F63" s="239">
        <v>0</v>
      </c>
      <c r="G63" s="240">
        <f>SUM(C63:F63)</f>
        <v>67503.31</v>
      </c>
      <c r="H63" s="239">
        <v>0</v>
      </c>
      <c r="I63" s="223">
        <v>0</v>
      </c>
      <c r="J63" s="223">
        <f t="shared" si="18"/>
        <v>67503.31</v>
      </c>
      <c r="K63" s="223">
        <v>0</v>
      </c>
      <c r="L63" s="223">
        <f>J63-K63</f>
        <v>67503.31</v>
      </c>
    </row>
    <row r="64" spans="1:12" ht="14.25" customHeight="1">
      <c r="A64" s="167" t="s">
        <v>666</v>
      </c>
      <c r="B64" s="165" t="s">
        <v>667</v>
      </c>
      <c r="C64" s="239">
        <v>0</v>
      </c>
      <c r="D64" s="223">
        <v>0</v>
      </c>
      <c r="E64" s="223">
        <v>0</v>
      </c>
      <c r="F64" s="239">
        <v>0</v>
      </c>
      <c r="G64" s="239">
        <f>SUM(C64:F64)</f>
        <v>0</v>
      </c>
      <c r="H64" s="239">
        <v>0</v>
      </c>
      <c r="I64" s="223">
        <v>0</v>
      </c>
      <c r="J64" s="223">
        <f t="shared" si="18"/>
        <v>0</v>
      </c>
      <c r="K64" s="223">
        <v>0</v>
      </c>
      <c r="L64" s="223">
        <f>J64-K64</f>
        <v>0</v>
      </c>
    </row>
    <row r="65" spans="1:12" ht="14.25" customHeight="1">
      <c r="A65" s="167" t="s">
        <v>668</v>
      </c>
      <c r="B65" s="165" t="s">
        <v>669</v>
      </c>
      <c r="C65" s="239">
        <v>0</v>
      </c>
      <c r="D65" s="242">
        <v>0</v>
      </c>
      <c r="E65" s="223">
        <v>0</v>
      </c>
      <c r="F65" s="239">
        <v>0</v>
      </c>
      <c r="G65" s="240">
        <f>SUM(C65:F65)</f>
        <v>0</v>
      </c>
      <c r="H65" s="239">
        <v>0</v>
      </c>
      <c r="I65" s="223">
        <v>0</v>
      </c>
      <c r="J65" s="223">
        <f t="shared" si="18"/>
        <v>0</v>
      </c>
      <c r="K65" s="223">
        <v>0</v>
      </c>
      <c r="L65" s="223">
        <f>J65-K65</f>
        <v>0</v>
      </c>
    </row>
    <row r="66" spans="1:19" s="136" customFormat="1" ht="15.75" customHeight="1">
      <c r="A66" s="439" t="s">
        <v>677</v>
      </c>
      <c r="B66" s="440"/>
      <c r="C66" s="147">
        <f>SUM(C62:C65)</f>
        <v>0</v>
      </c>
      <c r="D66" s="147">
        <f aca="true" t="shared" si="19" ref="D66:L66">SUM(D62:D65)</f>
        <v>355410.32</v>
      </c>
      <c r="E66" s="147">
        <f t="shared" si="19"/>
        <v>0</v>
      </c>
      <c r="F66" s="147">
        <f t="shared" si="19"/>
        <v>0</v>
      </c>
      <c r="G66" s="147">
        <f t="shared" si="19"/>
        <v>355410.32</v>
      </c>
      <c r="H66" s="147">
        <f t="shared" si="19"/>
        <v>221973.01</v>
      </c>
      <c r="I66" s="147">
        <f t="shared" si="19"/>
        <v>0</v>
      </c>
      <c r="J66" s="147">
        <f t="shared" si="19"/>
        <v>355410.32</v>
      </c>
      <c r="K66" s="147">
        <f t="shared" si="19"/>
        <v>0</v>
      </c>
      <c r="L66" s="147">
        <f t="shared" si="19"/>
        <v>355410.32</v>
      </c>
      <c r="M66" s="305"/>
      <c r="N66" s="305"/>
      <c r="O66" s="305"/>
      <c r="P66" s="305"/>
      <c r="Q66" s="305"/>
      <c r="R66" s="305"/>
      <c r="S66" s="305"/>
    </row>
    <row r="67" spans="1:12" ht="15.75" customHeight="1">
      <c r="A67" s="167" t="s">
        <v>670</v>
      </c>
      <c r="B67" s="224" t="s">
        <v>671</v>
      </c>
      <c r="C67" s="239">
        <v>0</v>
      </c>
      <c r="D67" s="223">
        <v>133600</v>
      </c>
      <c r="E67" s="223">
        <v>0</v>
      </c>
      <c r="F67" s="239">
        <v>0</v>
      </c>
      <c r="G67" s="239">
        <f>SUM(C67:F67)</f>
        <v>133600</v>
      </c>
      <c r="H67" s="239">
        <v>133200</v>
      </c>
      <c r="I67" s="223">
        <v>0</v>
      </c>
      <c r="J67" s="223">
        <f>G67-I67</f>
        <v>133600</v>
      </c>
      <c r="K67" s="223">
        <v>0</v>
      </c>
      <c r="L67" s="223">
        <f>J67-K67</f>
        <v>133600</v>
      </c>
    </row>
    <row r="68" spans="1:12" ht="15.75" customHeight="1">
      <c r="A68" s="167" t="s">
        <v>672</v>
      </c>
      <c r="B68" s="166" t="s">
        <v>673</v>
      </c>
      <c r="C68" s="239">
        <v>0</v>
      </c>
      <c r="D68" s="223">
        <v>1080941.51</v>
      </c>
      <c r="E68" s="223">
        <v>0</v>
      </c>
      <c r="F68" s="239">
        <v>0</v>
      </c>
      <c r="G68" s="239">
        <f>SUM(C68:F68)</f>
        <v>1080941.51</v>
      </c>
      <c r="H68" s="239">
        <v>137562.23</v>
      </c>
      <c r="I68" s="223">
        <v>0</v>
      </c>
      <c r="J68" s="223">
        <f t="shared" si="18"/>
        <v>1080941.51</v>
      </c>
      <c r="K68" s="223">
        <v>0</v>
      </c>
      <c r="L68" s="223">
        <f>J68-K68</f>
        <v>1080941.51</v>
      </c>
    </row>
    <row r="69" spans="1:19" s="136" customFormat="1" ht="18" customHeight="1">
      <c r="A69" s="439" t="s">
        <v>678</v>
      </c>
      <c r="B69" s="440"/>
      <c r="C69" s="147">
        <f>SUM(C67:C68)</f>
        <v>0</v>
      </c>
      <c r="D69" s="147">
        <f aca="true" t="shared" si="20" ref="D69:L69">SUM(D67:D68)</f>
        <v>1214541.51</v>
      </c>
      <c r="E69" s="147">
        <f t="shared" si="20"/>
        <v>0</v>
      </c>
      <c r="F69" s="147">
        <f t="shared" si="20"/>
        <v>0</v>
      </c>
      <c r="G69" s="147">
        <f t="shared" si="20"/>
        <v>1214541.51</v>
      </c>
      <c r="H69" s="147">
        <f t="shared" si="20"/>
        <v>270762.23</v>
      </c>
      <c r="I69" s="147">
        <f t="shared" si="20"/>
        <v>0</v>
      </c>
      <c r="J69" s="147">
        <f t="shared" si="20"/>
        <v>1214541.51</v>
      </c>
      <c r="K69" s="147">
        <f t="shared" si="20"/>
        <v>0</v>
      </c>
      <c r="L69" s="147">
        <f t="shared" si="20"/>
        <v>1214541.51</v>
      </c>
      <c r="M69" s="305"/>
      <c r="N69" s="305"/>
      <c r="O69" s="305"/>
      <c r="P69" s="305"/>
      <c r="Q69" s="305"/>
      <c r="R69" s="305"/>
      <c r="S69" s="305"/>
    </row>
    <row r="70" spans="1:19" s="146" customFormat="1" ht="18" customHeight="1">
      <c r="A70" s="475" t="s">
        <v>87</v>
      </c>
      <c r="B70" s="476"/>
      <c r="C70" s="148">
        <f>C54+C59+C61+C66+C69</f>
        <v>0</v>
      </c>
      <c r="D70" s="148">
        <f aca="true" t="shared" si="21" ref="D70:L70">D54+D59+D61+D66+D69</f>
        <v>8882088.85</v>
      </c>
      <c r="E70" s="148">
        <f t="shared" si="21"/>
        <v>0</v>
      </c>
      <c r="F70" s="148">
        <f t="shared" si="21"/>
        <v>0</v>
      </c>
      <c r="G70" s="148">
        <f t="shared" si="21"/>
        <v>8882088.85</v>
      </c>
      <c r="H70" s="148">
        <f t="shared" si="21"/>
        <v>2607476.1199999996</v>
      </c>
      <c r="I70" s="148">
        <f t="shared" si="21"/>
        <v>278818.89</v>
      </c>
      <c r="J70" s="148">
        <f t="shared" si="21"/>
        <v>8603269.96</v>
      </c>
      <c r="K70" s="148">
        <f t="shared" si="21"/>
        <v>0</v>
      </c>
      <c r="L70" s="148">
        <f t="shared" si="21"/>
        <v>8603269.96</v>
      </c>
      <c r="M70" s="306"/>
      <c r="N70" s="306"/>
      <c r="O70" s="306"/>
      <c r="P70" s="306"/>
      <c r="Q70" s="306"/>
      <c r="R70" s="306"/>
      <c r="S70" s="306"/>
    </row>
    <row r="71" spans="1:12" ht="17.25" customHeight="1">
      <c r="A71" s="167" t="s">
        <v>586</v>
      </c>
      <c r="B71" s="224" t="s">
        <v>820</v>
      </c>
      <c r="C71" s="239">
        <v>0</v>
      </c>
      <c r="D71" s="223">
        <v>311840</v>
      </c>
      <c r="E71" s="223">
        <v>0</v>
      </c>
      <c r="F71" s="223">
        <v>0</v>
      </c>
      <c r="G71" s="239">
        <f>SUM(C71:F71)</f>
        <v>311840</v>
      </c>
      <c r="H71" s="239">
        <v>34299.6</v>
      </c>
      <c r="I71" s="223">
        <v>0</v>
      </c>
      <c r="J71" s="223">
        <f>G71-I71</f>
        <v>311840</v>
      </c>
      <c r="K71" s="223">
        <v>0</v>
      </c>
      <c r="L71" s="223">
        <f>J71-K71</f>
        <v>311840</v>
      </c>
    </row>
    <row r="72" spans="1:12" ht="21" customHeight="1">
      <c r="A72" s="167" t="s">
        <v>587</v>
      </c>
      <c r="B72" s="165" t="s">
        <v>821</v>
      </c>
      <c r="C72" s="239">
        <v>1000000</v>
      </c>
      <c r="D72" s="223">
        <v>3222328.66</v>
      </c>
      <c r="E72" s="223">
        <v>0</v>
      </c>
      <c r="F72" s="223">
        <v>0</v>
      </c>
      <c r="G72" s="239">
        <f>SUM(C72:F72)</f>
        <v>4222328.66</v>
      </c>
      <c r="H72" s="239">
        <v>3200443.04</v>
      </c>
      <c r="I72" s="223">
        <v>0</v>
      </c>
      <c r="J72" s="223">
        <f>G72-I72</f>
        <v>4222328.66</v>
      </c>
      <c r="K72" s="223">
        <v>0</v>
      </c>
      <c r="L72" s="223">
        <f>J72-K72</f>
        <v>4222328.66</v>
      </c>
    </row>
    <row r="73" spans="1:14" ht="17.25" customHeight="1">
      <c r="A73" s="167" t="s">
        <v>596</v>
      </c>
      <c r="B73" s="165" t="s">
        <v>679</v>
      </c>
      <c r="C73" s="239">
        <v>0</v>
      </c>
      <c r="D73" s="223">
        <v>414592.35</v>
      </c>
      <c r="E73" s="223">
        <v>0</v>
      </c>
      <c r="F73" s="223">
        <v>0</v>
      </c>
      <c r="G73" s="239">
        <f>SUM(C73:F73)</f>
        <v>414592.35</v>
      </c>
      <c r="H73" s="239">
        <v>9542.59</v>
      </c>
      <c r="I73" s="223">
        <v>52.85</v>
      </c>
      <c r="J73" s="223">
        <f>G73-I73</f>
        <v>414539.5</v>
      </c>
      <c r="K73" s="223">
        <v>0</v>
      </c>
      <c r="L73" s="223">
        <f>J73-K73</f>
        <v>414539.5</v>
      </c>
      <c r="N73" s="307"/>
    </row>
    <row r="74" spans="1:12" ht="17.25" customHeight="1">
      <c r="A74" s="167" t="s">
        <v>680</v>
      </c>
      <c r="B74" s="166" t="s">
        <v>681</v>
      </c>
      <c r="C74" s="239">
        <v>0</v>
      </c>
      <c r="D74" s="223">
        <v>800485.8</v>
      </c>
      <c r="E74" s="223">
        <v>0</v>
      </c>
      <c r="F74" s="223">
        <v>0</v>
      </c>
      <c r="G74" s="239">
        <f>SUM(C74:F74)</f>
        <v>800485.8</v>
      </c>
      <c r="H74" s="239">
        <v>0</v>
      </c>
      <c r="I74" s="223">
        <v>0</v>
      </c>
      <c r="J74" s="223">
        <f>G74-I74</f>
        <v>800485.8</v>
      </c>
      <c r="K74" s="223">
        <v>0</v>
      </c>
      <c r="L74" s="223">
        <f>J74-K74</f>
        <v>800485.8</v>
      </c>
    </row>
    <row r="75" spans="1:12" ht="17.25" customHeight="1">
      <c r="A75" s="167" t="s">
        <v>856</v>
      </c>
      <c r="B75" s="166" t="s">
        <v>857</v>
      </c>
      <c r="C75" s="239">
        <v>1000000</v>
      </c>
      <c r="D75" s="223">
        <v>0</v>
      </c>
      <c r="E75" s="223">
        <v>0</v>
      </c>
      <c r="F75" s="223">
        <v>0</v>
      </c>
      <c r="G75" s="239">
        <f>SUM(C75:F75)</f>
        <v>1000000</v>
      </c>
      <c r="H75" s="239">
        <v>0</v>
      </c>
      <c r="I75" s="223">
        <v>0</v>
      </c>
      <c r="J75" s="223">
        <f>G75-I75</f>
        <v>1000000</v>
      </c>
      <c r="K75" s="223">
        <v>0</v>
      </c>
      <c r="L75" s="223">
        <f>J75-K75</f>
        <v>1000000</v>
      </c>
    </row>
    <row r="76" spans="1:19" s="136" customFormat="1" ht="15" customHeight="1">
      <c r="A76" s="439" t="s">
        <v>674</v>
      </c>
      <c r="B76" s="440"/>
      <c r="C76" s="147">
        <f>SUM(C71:C75)</f>
        <v>2000000</v>
      </c>
      <c r="D76" s="147">
        <f aca="true" t="shared" si="22" ref="D76:L76">SUM(D71:D75)</f>
        <v>4749246.8100000005</v>
      </c>
      <c r="E76" s="147">
        <f t="shared" si="22"/>
        <v>0</v>
      </c>
      <c r="F76" s="147">
        <f t="shared" si="22"/>
        <v>0</v>
      </c>
      <c r="G76" s="147">
        <f t="shared" si="22"/>
        <v>6749246.81</v>
      </c>
      <c r="H76" s="147">
        <f t="shared" si="22"/>
        <v>3244285.23</v>
      </c>
      <c r="I76" s="147">
        <f t="shared" si="22"/>
        <v>52.85</v>
      </c>
      <c r="J76" s="147">
        <f t="shared" si="22"/>
        <v>6749193.96</v>
      </c>
      <c r="K76" s="147">
        <f t="shared" si="22"/>
        <v>0</v>
      </c>
      <c r="L76" s="147">
        <f t="shared" si="22"/>
        <v>6749193.96</v>
      </c>
      <c r="M76" s="305"/>
      <c r="N76" s="305"/>
      <c r="O76" s="305"/>
      <c r="P76" s="305"/>
      <c r="Q76" s="305"/>
      <c r="R76" s="305"/>
      <c r="S76" s="305"/>
    </row>
    <row r="77" spans="1:12" ht="15.75" customHeight="1">
      <c r="A77" s="167" t="s">
        <v>794</v>
      </c>
      <c r="B77" s="165" t="s">
        <v>822</v>
      </c>
      <c r="C77" s="239">
        <v>0</v>
      </c>
      <c r="D77" s="223">
        <v>200000</v>
      </c>
      <c r="E77" s="223">
        <v>0</v>
      </c>
      <c r="F77" s="223">
        <v>0</v>
      </c>
      <c r="G77" s="239">
        <f aca="true" t="shared" si="23" ref="G77:G86">SUM(C77:F77)</f>
        <v>200000</v>
      </c>
      <c r="H77" s="239">
        <v>0</v>
      </c>
      <c r="I77" s="223">
        <v>0</v>
      </c>
      <c r="J77" s="223">
        <f aca="true" t="shared" si="24" ref="J77:J86">G77-I77</f>
        <v>200000</v>
      </c>
      <c r="K77" s="223">
        <v>0</v>
      </c>
      <c r="L77" s="223">
        <f aca="true" t="shared" si="25" ref="L77:L86">J77-K77</f>
        <v>200000</v>
      </c>
    </row>
    <row r="78" spans="1:12" ht="15.75" customHeight="1">
      <c r="A78" s="167" t="s">
        <v>777</v>
      </c>
      <c r="B78" s="165" t="s">
        <v>778</v>
      </c>
      <c r="C78" s="239">
        <v>0</v>
      </c>
      <c r="D78" s="223">
        <v>0</v>
      </c>
      <c r="E78" s="223">
        <v>0</v>
      </c>
      <c r="F78" s="223">
        <v>0</v>
      </c>
      <c r="G78" s="239">
        <f t="shared" si="23"/>
        <v>0</v>
      </c>
      <c r="H78" s="239">
        <v>0</v>
      </c>
      <c r="I78" s="223">
        <v>0</v>
      </c>
      <c r="J78" s="223">
        <f t="shared" si="24"/>
        <v>0</v>
      </c>
      <c r="K78" s="223">
        <v>0</v>
      </c>
      <c r="L78" s="223">
        <f t="shared" si="25"/>
        <v>0</v>
      </c>
    </row>
    <row r="79" spans="1:12" ht="15.75" customHeight="1">
      <c r="A79" s="167" t="s">
        <v>682</v>
      </c>
      <c r="B79" s="165" t="s">
        <v>823</v>
      </c>
      <c r="C79" s="239">
        <v>0</v>
      </c>
      <c r="D79" s="223">
        <v>1748229.88</v>
      </c>
      <c r="E79" s="223">
        <v>0</v>
      </c>
      <c r="F79" s="223">
        <v>-300000</v>
      </c>
      <c r="G79" s="239">
        <f t="shared" si="23"/>
        <v>1448229.88</v>
      </c>
      <c r="H79" s="239">
        <v>421038.54</v>
      </c>
      <c r="I79" s="223">
        <v>240282.9</v>
      </c>
      <c r="J79" s="223">
        <f t="shared" si="24"/>
        <v>1207946.98</v>
      </c>
      <c r="K79" s="223">
        <v>0</v>
      </c>
      <c r="L79" s="223">
        <f t="shared" si="25"/>
        <v>1207946.98</v>
      </c>
    </row>
    <row r="80" spans="1:12" ht="15.75" customHeight="1">
      <c r="A80" s="167" t="s">
        <v>791</v>
      </c>
      <c r="B80" s="165" t="s">
        <v>824</v>
      </c>
      <c r="C80" s="223">
        <v>0</v>
      </c>
      <c r="D80" s="223">
        <v>69160.7</v>
      </c>
      <c r="E80" s="223">
        <v>0</v>
      </c>
      <c r="F80" s="223">
        <v>0</v>
      </c>
      <c r="G80" s="239">
        <f t="shared" si="23"/>
        <v>69160.7</v>
      </c>
      <c r="H80" s="239">
        <v>69160.7</v>
      </c>
      <c r="I80" s="223">
        <v>0</v>
      </c>
      <c r="J80" s="223">
        <f t="shared" si="24"/>
        <v>69160.7</v>
      </c>
      <c r="K80" s="223">
        <v>0</v>
      </c>
      <c r="L80" s="223">
        <f t="shared" si="25"/>
        <v>69160.7</v>
      </c>
    </row>
    <row r="81" spans="1:12" ht="15.75" customHeight="1">
      <c r="A81" s="167" t="s">
        <v>858</v>
      </c>
      <c r="B81" s="165" t="s">
        <v>859</v>
      </c>
      <c r="C81" s="223">
        <v>0</v>
      </c>
      <c r="D81" s="223">
        <v>0</v>
      </c>
      <c r="E81" s="223">
        <v>0</v>
      </c>
      <c r="F81" s="239">
        <v>300000</v>
      </c>
      <c r="G81" s="239">
        <f t="shared" si="23"/>
        <v>300000</v>
      </c>
      <c r="H81" s="239">
        <v>273480</v>
      </c>
      <c r="I81" s="223">
        <v>0</v>
      </c>
      <c r="J81" s="223">
        <f t="shared" si="24"/>
        <v>300000</v>
      </c>
      <c r="K81" s="223">
        <v>0</v>
      </c>
      <c r="L81" s="223">
        <f t="shared" si="25"/>
        <v>300000</v>
      </c>
    </row>
    <row r="82" spans="1:12" ht="21.75" customHeight="1">
      <c r="A82" s="167" t="s">
        <v>683</v>
      </c>
      <c r="B82" s="165" t="s">
        <v>684</v>
      </c>
      <c r="C82" s="239">
        <v>1500000</v>
      </c>
      <c r="D82" s="223">
        <v>5206113.31</v>
      </c>
      <c r="E82" s="223">
        <v>0</v>
      </c>
      <c r="F82" s="223">
        <v>0</v>
      </c>
      <c r="G82" s="239">
        <f t="shared" si="23"/>
        <v>6706113.31</v>
      </c>
      <c r="H82" s="239">
        <v>6672669.6</v>
      </c>
      <c r="I82" s="223">
        <v>5741983.12</v>
      </c>
      <c r="J82" s="223">
        <f t="shared" si="24"/>
        <v>964130.1899999995</v>
      </c>
      <c r="K82" s="223">
        <v>0</v>
      </c>
      <c r="L82" s="223">
        <f t="shared" si="25"/>
        <v>964130.1899999995</v>
      </c>
    </row>
    <row r="83" spans="1:12" ht="21.75" customHeight="1" thickBot="1">
      <c r="A83" s="167" t="s">
        <v>776</v>
      </c>
      <c r="B83" s="165" t="s">
        <v>825</v>
      </c>
      <c r="C83" s="239">
        <v>0</v>
      </c>
      <c r="D83" s="223">
        <v>200000</v>
      </c>
      <c r="E83" s="223">
        <v>0</v>
      </c>
      <c r="F83" s="223">
        <v>0</v>
      </c>
      <c r="G83" s="239">
        <f t="shared" si="23"/>
        <v>200000</v>
      </c>
      <c r="H83" s="239">
        <v>0</v>
      </c>
      <c r="I83" s="223">
        <v>0</v>
      </c>
      <c r="J83" s="223">
        <f t="shared" si="24"/>
        <v>200000</v>
      </c>
      <c r="K83" s="223">
        <v>0</v>
      </c>
      <c r="L83" s="223">
        <f t="shared" si="25"/>
        <v>200000</v>
      </c>
    </row>
    <row r="84" spans="1:19" ht="14.25" customHeight="1" thickBot="1" thickTop="1">
      <c r="A84" s="459" t="s">
        <v>0</v>
      </c>
      <c r="B84" s="459" t="s">
        <v>1</v>
      </c>
      <c r="C84" s="454" t="s">
        <v>2</v>
      </c>
      <c r="D84" s="455"/>
      <c r="E84" s="455"/>
      <c r="F84" s="455"/>
      <c r="G84" s="456"/>
      <c r="H84" s="459" t="s">
        <v>6</v>
      </c>
      <c r="I84" s="459" t="s">
        <v>7</v>
      </c>
      <c r="J84" s="459" t="s">
        <v>744</v>
      </c>
      <c r="K84" s="459" t="s">
        <v>9</v>
      </c>
      <c r="L84" s="459" t="s">
        <v>745</v>
      </c>
      <c r="O84" s="301"/>
      <c r="P84" s="301"/>
      <c r="Q84" s="301"/>
      <c r="R84" s="301"/>
      <c r="S84" s="301"/>
    </row>
    <row r="85" spans="1:12" ht="18" customHeight="1" thickBot="1" thickTop="1">
      <c r="A85" s="460"/>
      <c r="B85" s="460"/>
      <c r="C85" s="231" t="s">
        <v>743</v>
      </c>
      <c r="D85" s="231" t="s">
        <v>97</v>
      </c>
      <c r="E85" s="288" t="s">
        <v>750</v>
      </c>
      <c r="F85" s="231" t="s">
        <v>4</v>
      </c>
      <c r="G85" s="233" t="s">
        <v>5</v>
      </c>
      <c r="H85" s="460"/>
      <c r="I85" s="460"/>
      <c r="J85" s="460"/>
      <c r="K85" s="460"/>
      <c r="L85" s="460"/>
    </row>
    <row r="86" spans="1:12" ht="16.5" customHeight="1" thickTop="1">
      <c r="A86" s="167" t="s">
        <v>685</v>
      </c>
      <c r="B86" s="166" t="s">
        <v>826</v>
      </c>
      <c r="C86" s="239">
        <v>0</v>
      </c>
      <c r="D86" s="240">
        <v>135296.68</v>
      </c>
      <c r="E86" s="223">
        <v>0</v>
      </c>
      <c r="F86" s="223">
        <v>0</v>
      </c>
      <c r="G86" s="240">
        <f t="shared" si="23"/>
        <v>135296.68</v>
      </c>
      <c r="H86" s="239">
        <v>135296.68</v>
      </c>
      <c r="I86" s="223">
        <v>0</v>
      </c>
      <c r="J86" s="223">
        <f t="shared" si="24"/>
        <v>135296.68</v>
      </c>
      <c r="K86" s="223">
        <v>0</v>
      </c>
      <c r="L86" s="223">
        <f t="shared" si="25"/>
        <v>135296.68</v>
      </c>
    </row>
    <row r="87" spans="1:19" s="136" customFormat="1" ht="15" customHeight="1">
      <c r="A87" s="439" t="s">
        <v>675</v>
      </c>
      <c r="B87" s="440"/>
      <c r="C87" s="147">
        <f>SUM(C77:C86)</f>
        <v>1500000</v>
      </c>
      <c r="D87" s="147">
        <f aca="true" t="shared" si="26" ref="D87:L87">SUM(D77:D86)</f>
        <v>7558800.569999999</v>
      </c>
      <c r="E87" s="147">
        <f t="shared" si="26"/>
        <v>0</v>
      </c>
      <c r="F87" s="147">
        <f t="shared" si="26"/>
        <v>0</v>
      </c>
      <c r="G87" s="147">
        <f t="shared" si="26"/>
        <v>9058800.569999998</v>
      </c>
      <c r="H87" s="147">
        <f t="shared" si="26"/>
        <v>7571645.52</v>
      </c>
      <c r="I87" s="147">
        <f t="shared" si="26"/>
        <v>5982266.0200000005</v>
      </c>
      <c r="J87" s="147">
        <f t="shared" si="26"/>
        <v>3076534.5499999993</v>
      </c>
      <c r="K87" s="147">
        <f t="shared" si="26"/>
        <v>0</v>
      </c>
      <c r="L87" s="147">
        <f t="shared" si="26"/>
        <v>3076534.5499999993</v>
      </c>
      <c r="M87" s="305"/>
      <c r="N87" s="305"/>
      <c r="O87" s="305"/>
      <c r="P87" s="305"/>
      <c r="Q87" s="305"/>
      <c r="R87" s="305"/>
      <c r="S87" s="305"/>
    </row>
    <row r="88" spans="1:19" s="146" customFormat="1" ht="15.75" customHeight="1">
      <c r="A88" s="461" t="s">
        <v>88</v>
      </c>
      <c r="B88" s="461"/>
      <c r="C88" s="148">
        <f>C76+C87</f>
        <v>3500000</v>
      </c>
      <c r="D88" s="148">
        <f aca="true" t="shared" si="27" ref="D88:L88">D76+D87</f>
        <v>12308047.379999999</v>
      </c>
      <c r="E88" s="148">
        <f t="shared" si="27"/>
        <v>0</v>
      </c>
      <c r="F88" s="148">
        <f t="shared" si="27"/>
        <v>0</v>
      </c>
      <c r="G88" s="148">
        <f t="shared" si="27"/>
        <v>15808047.379999999</v>
      </c>
      <c r="H88" s="148">
        <f t="shared" si="27"/>
        <v>10815930.75</v>
      </c>
      <c r="I88" s="148">
        <f t="shared" si="27"/>
        <v>5982318.87</v>
      </c>
      <c r="J88" s="148">
        <f t="shared" si="27"/>
        <v>9825728.51</v>
      </c>
      <c r="K88" s="148">
        <f t="shared" si="27"/>
        <v>0</v>
      </c>
      <c r="L88" s="148">
        <f t="shared" si="27"/>
        <v>9825728.51</v>
      </c>
      <c r="M88" s="306"/>
      <c r="N88" s="306"/>
      <c r="O88" s="306"/>
      <c r="P88" s="306"/>
      <c r="Q88" s="306"/>
      <c r="R88" s="306"/>
      <c r="S88" s="306"/>
    </row>
    <row r="89" spans="1:12" ht="15.75" customHeight="1">
      <c r="A89" s="167" t="s">
        <v>686</v>
      </c>
      <c r="B89" s="168" t="s">
        <v>687</v>
      </c>
      <c r="C89" s="239">
        <v>0</v>
      </c>
      <c r="D89" s="223">
        <v>0</v>
      </c>
      <c r="E89" s="223">
        <v>0</v>
      </c>
      <c r="F89" s="223">
        <v>0</v>
      </c>
      <c r="G89" s="239">
        <f>SUM(C89:F89)</f>
        <v>0</v>
      </c>
      <c r="H89" s="239">
        <v>0</v>
      </c>
      <c r="I89" s="223">
        <v>0</v>
      </c>
      <c r="J89" s="223">
        <f>G89-I89</f>
        <v>0</v>
      </c>
      <c r="K89" s="223">
        <v>0</v>
      </c>
      <c r="L89" s="223">
        <f>J89-K89</f>
        <v>0</v>
      </c>
    </row>
    <row r="90" spans="1:19" s="136" customFormat="1" ht="18" customHeight="1">
      <c r="A90" s="439" t="s">
        <v>675</v>
      </c>
      <c r="B90" s="440"/>
      <c r="C90" s="147">
        <f>SUM(C89)</f>
        <v>0</v>
      </c>
      <c r="D90" s="147">
        <f aca="true" t="shared" si="28" ref="D90:L90">SUM(D89)</f>
        <v>0</v>
      </c>
      <c r="E90" s="147">
        <f t="shared" si="28"/>
        <v>0</v>
      </c>
      <c r="F90" s="147">
        <f t="shared" si="28"/>
        <v>0</v>
      </c>
      <c r="G90" s="147">
        <f t="shared" si="28"/>
        <v>0</v>
      </c>
      <c r="H90" s="147">
        <f t="shared" si="28"/>
        <v>0</v>
      </c>
      <c r="I90" s="147">
        <f t="shared" si="28"/>
        <v>0</v>
      </c>
      <c r="J90" s="147">
        <f t="shared" si="28"/>
        <v>0</v>
      </c>
      <c r="K90" s="147">
        <f t="shared" si="28"/>
        <v>0</v>
      </c>
      <c r="L90" s="147">
        <f t="shared" si="28"/>
        <v>0</v>
      </c>
      <c r="M90" s="305"/>
      <c r="N90" s="305"/>
      <c r="O90" s="305"/>
      <c r="P90" s="305"/>
      <c r="Q90" s="305"/>
      <c r="R90" s="305"/>
      <c r="S90" s="305"/>
    </row>
    <row r="91" spans="1:12" ht="16.5" customHeight="1">
      <c r="A91" s="167" t="s">
        <v>688</v>
      </c>
      <c r="B91" s="168" t="s">
        <v>689</v>
      </c>
      <c r="C91" s="239">
        <v>0</v>
      </c>
      <c r="D91" s="223">
        <v>877074.14</v>
      </c>
      <c r="E91" s="223">
        <v>0</v>
      </c>
      <c r="F91" s="223">
        <v>0</v>
      </c>
      <c r="G91" s="239">
        <f>SUM(C91:F91)</f>
        <v>877074.14</v>
      </c>
      <c r="H91" s="239">
        <v>877074.14</v>
      </c>
      <c r="I91" s="223">
        <v>0</v>
      </c>
      <c r="J91" s="223">
        <f>G91-I91</f>
        <v>877074.14</v>
      </c>
      <c r="K91" s="223">
        <v>0</v>
      </c>
      <c r="L91" s="223">
        <f>J91-K91</f>
        <v>877074.14</v>
      </c>
    </row>
    <row r="92" spans="1:12" ht="14.25" customHeight="1">
      <c r="A92" s="167" t="s">
        <v>723</v>
      </c>
      <c r="B92" s="165" t="s">
        <v>724</v>
      </c>
      <c r="C92" s="239">
        <v>0</v>
      </c>
      <c r="D92" s="242">
        <v>0</v>
      </c>
      <c r="E92" s="223">
        <v>0</v>
      </c>
      <c r="F92" s="239">
        <v>0</v>
      </c>
      <c r="G92" s="240">
        <f>SUM(C92:F92)</f>
        <v>0</v>
      </c>
      <c r="H92" s="239">
        <v>0</v>
      </c>
      <c r="I92" s="223">
        <v>0</v>
      </c>
      <c r="J92" s="223">
        <f>G92-I92</f>
        <v>0</v>
      </c>
      <c r="K92" s="223">
        <v>0</v>
      </c>
      <c r="L92" s="223">
        <f>J92-K92</f>
        <v>0</v>
      </c>
    </row>
    <row r="93" spans="1:19" s="136" customFormat="1" ht="18" customHeight="1">
      <c r="A93" s="439" t="s">
        <v>676</v>
      </c>
      <c r="B93" s="440"/>
      <c r="C93" s="147">
        <f>SUM(C91:C92)</f>
        <v>0</v>
      </c>
      <c r="D93" s="147">
        <f aca="true" t="shared" si="29" ref="D93:L93">SUM(D91:D92)</f>
        <v>877074.14</v>
      </c>
      <c r="E93" s="147">
        <f t="shared" si="29"/>
        <v>0</v>
      </c>
      <c r="F93" s="147">
        <f t="shared" si="29"/>
        <v>0</v>
      </c>
      <c r="G93" s="147">
        <f t="shared" si="29"/>
        <v>877074.14</v>
      </c>
      <c r="H93" s="147">
        <f t="shared" si="29"/>
        <v>877074.14</v>
      </c>
      <c r="I93" s="147">
        <f t="shared" si="29"/>
        <v>0</v>
      </c>
      <c r="J93" s="147">
        <f t="shared" si="29"/>
        <v>877074.14</v>
      </c>
      <c r="K93" s="147">
        <f t="shared" si="29"/>
        <v>0</v>
      </c>
      <c r="L93" s="147">
        <f t="shared" si="29"/>
        <v>877074.14</v>
      </c>
      <c r="M93" s="305"/>
      <c r="N93" s="305"/>
      <c r="O93" s="305"/>
      <c r="P93" s="305"/>
      <c r="Q93" s="305"/>
      <c r="R93" s="305"/>
      <c r="S93" s="305"/>
    </row>
    <row r="94" spans="1:19" s="146" customFormat="1" ht="20.25" customHeight="1">
      <c r="A94" s="461" t="s">
        <v>89</v>
      </c>
      <c r="B94" s="461"/>
      <c r="C94" s="148">
        <f>C90+C93</f>
        <v>0</v>
      </c>
      <c r="D94" s="148">
        <f aca="true" t="shared" si="30" ref="D94:L94">D90+D93</f>
        <v>877074.14</v>
      </c>
      <c r="E94" s="148">
        <f t="shared" si="30"/>
        <v>0</v>
      </c>
      <c r="F94" s="148">
        <f t="shared" si="30"/>
        <v>0</v>
      </c>
      <c r="G94" s="148">
        <f t="shared" si="30"/>
        <v>877074.14</v>
      </c>
      <c r="H94" s="148">
        <f t="shared" si="30"/>
        <v>877074.14</v>
      </c>
      <c r="I94" s="148">
        <f t="shared" si="30"/>
        <v>0</v>
      </c>
      <c r="J94" s="148">
        <f t="shared" si="30"/>
        <v>877074.14</v>
      </c>
      <c r="K94" s="148">
        <f t="shared" si="30"/>
        <v>0</v>
      </c>
      <c r="L94" s="148">
        <f t="shared" si="30"/>
        <v>877074.14</v>
      </c>
      <c r="M94" s="306"/>
      <c r="N94" s="306"/>
      <c r="O94" s="306"/>
      <c r="P94" s="306"/>
      <c r="Q94" s="306"/>
      <c r="R94" s="306"/>
      <c r="S94" s="306"/>
    </row>
    <row r="95" spans="1:12" ht="24.75" customHeight="1">
      <c r="A95" s="167" t="s">
        <v>779</v>
      </c>
      <c r="B95" s="224" t="s">
        <v>780</v>
      </c>
      <c r="C95" s="239">
        <v>0</v>
      </c>
      <c r="D95" s="223">
        <v>0</v>
      </c>
      <c r="E95" s="223">
        <v>0</v>
      </c>
      <c r="F95" s="223">
        <v>0</v>
      </c>
      <c r="G95" s="239">
        <f>SUM(C95:F95)</f>
        <v>0</v>
      </c>
      <c r="H95" s="239">
        <v>0</v>
      </c>
      <c r="I95" s="223">
        <v>0</v>
      </c>
      <c r="J95" s="223">
        <f>G95-I95</f>
        <v>0</v>
      </c>
      <c r="K95" s="223">
        <v>0</v>
      </c>
      <c r="L95" s="223">
        <f>J95-K95</f>
        <v>0</v>
      </c>
    </row>
    <row r="96" spans="1:12" ht="24.75" customHeight="1">
      <c r="A96" s="167" t="s">
        <v>690</v>
      </c>
      <c r="B96" s="224" t="s">
        <v>691</v>
      </c>
      <c r="C96" s="239">
        <v>2000000</v>
      </c>
      <c r="D96" s="240">
        <v>0</v>
      </c>
      <c r="E96" s="223">
        <v>0</v>
      </c>
      <c r="F96" s="239">
        <v>0</v>
      </c>
      <c r="G96" s="240">
        <f>SUM(C96:F96)</f>
        <v>2000000</v>
      </c>
      <c r="H96" s="239">
        <v>7000000</v>
      </c>
      <c r="I96" s="223">
        <v>2000000</v>
      </c>
      <c r="J96" s="223">
        <f>G96-I96</f>
        <v>0</v>
      </c>
      <c r="K96" s="223">
        <v>0</v>
      </c>
      <c r="L96" s="223">
        <f>J96-K96</f>
        <v>0</v>
      </c>
    </row>
    <row r="97" spans="1:12" ht="24.75" customHeight="1">
      <c r="A97" s="167" t="s">
        <v>692</v>
      </c>
      <c r="B97" s="165" t="s">
        <v>107</v>
      </c>
      <c r="C97" s="239">
        <v>0</v>
      </c>
      <c r="D97" s="223">
        <v>0</v>
      </c>
      <c r="E97" s="223">
        <v>0</v>
      </c>
      <c r="F97" s="239">
        <v>0</v>
      </c>
      <c r="G97" s="239">
        <f>SUM(C97:F97)</f>
        <v>0</v>
      </c>
      <c r="H97" s="239">
        <v>0</v>
      </c>
      <c r="I97" s="223">
        <v>0</v>
      </c>
      <c r="J97" s="223">
        <f>G97-I97</f>
        <v>0</v>
      </c>
      <c r="K97" s="223">
        <v>0</v>
      </c>
      <c r="L97" s="223">
        <f>J97-K97</f>
        <v>0</v>
      </c>
    </row>
    <row r="98" spans="1:12" ht="24.75" customHeight="1">
      <c r="A98" s="167" t="s">
        <v>693</v>
      </c>
      <c r="B98" s="165" t="s">
        <v>694</v>
      </c>
      <c r="C98" s="239">
        <v>0</v>
      </c>
      <c r="D98" s="223">
        <v>0</v>
      </c>
      <c r="E98" s="223">
        <v>0</v>
      </c>
      <c r="F98" s="223">
        <v>0</v>
      </c>
      <c r="G98" s="239">
        <f>SUM(C98:F98)</f>
        <v>0</v>
      </c>
      <c r="H98" s="239">
        <v>0</v>
      </c>
      <c r="I98" s="223">
        <v>0</v>
      </c>
      <c r="J98" s="223">
        <f>G98-I98</f>
        <v>0</v>
      </c>
      <c r="K98" s="287">
        <v>0</v>
      </c>
      <c r="L98" s="223">
        <f>J98-K98</f>
        <v>0</v>
      </c>
    </row>
    <row r="99" spans="1:12" ht="24.75" customHeight="1">
      <c r="A99" s="167" t="s">
        <v>703</v>
      </c>
      <c r="B99" s="166" t="s">
        <v>697</v>
      </c>
      <c r="C99" s="239">
        <v>0</v>
      </c>
      <c r="D99" s="223">
        <v>0</v>
      </c>
      <c r="E99" s="223">
        <v>0</v>
      </c>
      <c r="F99" s="223">
        <v>0</v>
      </c>
      <c r="G99" s="239">
        <f>SUM(C99:F99)</f>
        <v>0</v>
      </c>
      <c r="H99" s="239">
        <v>0</v>
      </c>
      <c r="I99" s="223">
        <v>0</v>
      </c>
      <c r="J99" s="223">
        <f>G99-I99</f>
        <v>0</v>
      </c>
      <c r="K99" s="287">
        <v>0</v>
      </c>
      <c r="L99" s="223">
        <f>J99-K99</f>
        <v>0</v>
      </c>
    </row>
    <row r="100" spans="1:19" s="136" customFormat="1" ht="18" customHeight="1">
      <c r="A100" s="439" t="s">
        <v>676</v>
      </c>
      <c r="B100" s="440"/>
      <c r="C100" s="147">
        <f>SUM(C95:C99)</f>
        <v>2000000</v>
      </c>
      <c r="D100" s="147">
        <f aca="true" t="shared" si="31" ref="D100:L100">SUM(D95:D99)</f>
        <v>0</v>
      </c>
      <c r="E100" s="147">
        <f t="shared" si="31"/>
        <v>0</v>
      </c>
      <c r="F100" s="147">
        <f t="shared" si="31"/>
        <v>0</v>
      </c>
      <c r="G100" s="147">
        <f t="shared" si="31"/>
        <v>2000000</v>
      </c>
      <c r="H100" s="147">
        <f t="shared" si="31"/>
        <v>7000000</v>
      </c>
      <c r="I100" s="147">
        <f t="shared" si="31"/>
        <v>2000000</v>
      </c>
      <c r="J100" s="147">
        <f t="shared" si="31"/>
        <v>0</v>
      </c>
      <c r="K100" s="147">
        <f t="shared" si="31"/>
        <v>0</v>
      </c>
      <c r="L100" s="147">
        <f t="shared" si="31"/>
        <v>0</v>
      </c>
      <c r="M100" s="305"/>
      <c r="N100" s="305"/>
      <c r="O100" s="305"/>
      <c r="P100" s="305"/>
      <c r="Q100" s="305"/>
      <c r="R100" s="305"/>
      <c r="S100" s="305"/>
    </row>
    <row r="101" spans="1:19" s="146" customFormat="1" ht="24" customHeight="1">
      <c r="A101" s="461" t="s">
        <v>90</v>
      </c>
      <c r="B101" s="461"/>
      <c r="C101" s="148">
        <f>C100</f>
        <v>2000000</v>
      </c>
      <c r="D101" s="148">
        <f aca="true" t="shared" si="32" ref="D101:L101">D100</f>
        <v>0</v>
      </c>
      <c r="E101" s="148">
        <f t="shared" si="32"/>
        <v>0</v>
      </c>
      <c r="F101" s="148">
        <f t="shared" si="32"/>
        <v>0</v>
      </c>
      <c r="G101" s="148">
        <f t="shared" si="32"/>
        <v>2000000</v>
      </c>
      <c r="H101" s="148">
        <f t="shared" si="32"/>
        <v>7000000</v>
      </c>
      <c r="I101" s="148">
        <f t="shared" si="32"/>
        <v>2000000</v>
      </c>
      <c r="J101" s="148">
        <f t="shared" si="32"/>
        <v>0</v>
      </c>
      <c r="K101" s="148">
        <f t="shared" si="32"/>
        <v>0</v>
      </c>
      <c r="L101" s="148">
        <f t="shared" si="32"/>
        <v>0</v>
      </c>
      <c r="M101" s="306"/>
      <c r="N101" s="306"/>
      <c r="O101" s="306"/>
      <c r="P101" s="306"/>
      <c r="Q101" s="306"/>
      <c r="R101" s="306"/>
      <c r="S101" s="306"/>
    </row>
    <row r="102" spans="1:12" ht="24.75" customHeight="1">
      <c r="A102" s="167" t="s">
        <v>695</v>
      </c>
      <c r="B102" s="168" t="s">
        <v>696</v>
      </c>
      <c r="C102" s="239">
        <v>1538697.9</v>
      </c>
      <c r="D102" s="223">
        <v>0</v>
      </c>
      <c r="E102" s="223">
        <v>0</v>
      </c>
      <c r="F102" s="239">
        <v>0</v>
      </c>
      <c r="G102" s="239">
        <v>1538697.9</v>
      </c>
      <c r="H102" s="239">
        <v>1538697.9</v>
      </c>
      <c r="I102" s="223">
        <v>1538697.9</v>
      </c>
      <c r="J102" s="223">
        <f>G102-I102</f>
        <v>0</v>
      </c>
      <c r="K102" s="287">
        <v>0</v>
      </c>
      <c r="L102" s="223">
        <f>J102-K102</f>
        <v>0</v>
      </c>
    </row>
    <row r="103" spans="1:19" s="136" customFormat="1" ht="18" customHeight="1">
      <c r="A103" s="439" t="s">
        <v>674</v>
      </c>
      <c r="B103" s="440"/>
      <c r="C103" s="147">
        <f>SUM(C102)</f>
        <v>1538697.9</v>
      </c>
      <c r="D103" s="147">
        <f aca="true" t="shared" si="33" ref="D103:L103">SUM(D102)</f>
        <v>0</v>
      </c>
      <c r="E103" s="147">
        <f t="shared" si="33"/>
        <v>0</v>
      </c>
      <c r="F103" s="147">
        <f t="shared" si="33"/>
        <v>0</v>
      </c>
      <c r="G103" s="147">
        <f t="shared" si="33"/>
        <v>1538697.9</v>
      </c>
      <c r="H103" s="147">
        <f t="shared" si="33"/>
        <v>1538697.9</v>
      </c>
      <c r="I103" s="147">
        <f t="shared" si="33"/>
        <v>1538697.9</v>
      </c>
      <c r="J103" s="147">
        <f t="shared" si="33"/>
        <v>0</v>
      </c>
      <c r="K103" s="147">
        <f t="shared" si="33"/>
        <v>0</v>
      </c>
      <c r="L103" s="147">
        <f t="shared" si="33"/>
        <v>0</v>
      </c>
      <c r="M103" s="305"/>
      <c r="N103" s="305"/>
      <c r="O103" s="305"/>
      <c r="P103" s="305"/>
      <c r="Q103" s="305"/>
      <c r="R103" s="305"/>
      <c r="S103" s="305"/>
    </row>
    <row r="104" spans="1:19" s="146" customFormat="1" ht="24" customHeight="1" thickBot="1">
      <c r="A104" s="296" t="s">
        <v>91</v>
      </c>
      <c r="B104" s="295"/>
      <c r="C104" s="148">
        <f>C103</f>
        <v>1538697.9</v>
      </c>
      <c r="D104" s="148">
        <f aca="true" t="shared" si="34" ref="D104:L104">D103</f>
        <v>0</v>
      </c>
      <c r="E104" s="148">
        <f t="shared" si="34"/>
        <v>0</v>
      </c>
      <c r="F104" s="148">
        <f t="shared" si="34"/>
        <v>0</v>
      </c>
      <c r="G104" s="148">
        <f t="shared" si="34"/>
        <v>1538697.9</v>
      </c>
      <c r="H104" s="148">
        <f t="shared" si="34"/>
        <v>1538697.9</v>
      </c>
      <c r="I104" s="148">
        <f t="shared" si="34"/>
        <v>1538697.9</v>
      </c>
      <c r="J104" s="148">
        <f t="shared" si="34"/>
        <v>0</v>
      </c>
      <c r="K104" s="148">
        <f t="shared" si="34"/>
        <v>0</v>
      </c>
      <c r="L104" s="148">
        <f t="shared" si="34"/>
        <v>0</v>
      </c>
      <c r="M104" s="306"/>
      <c r="N104" s="306"/>
      <c r="O104" s="306"/>
      <c r="P104" s="306"/>
      <c r="Q104" s="306"/>
      <c r="R104" s="306"/>
      <c r="S104" s="306"/>
    </row>
    <row r="105" spans="1:19" s="136" customFormat="1" ht="24" customHeight="1" thickBot="1" thickTop="1">
      <c r="A105" s="480" t="s">
        <v>92</v>
      </c>
      <c r="B105" s="481"/>
      <c r="C105" s="313">
        <f>C50+C70+C88+C94+C101+C104</f>
        <v>23068497.9</v>
      </c>
      <c r="D105" s="313">
        <f aca="true" t="shared" si="35" ref="D105:L105">D50+D70+D88+D94+D101+D104</f>
        <v>63590487.480000004</v>
      </c>
      <c r="E105" s="313">
        <f t="shared" si="35"/>
        <v>6900000</v>
      </c>
      <c r="F105" s="313">
        <f t="shared" si="35"/>
        <v>0</v>
      </c>
      <c r="G105" s="313">
        <f t="shared" si="35"/>
        <v>93558985.38</v>
      </c>
      <c r="H105" s="313">
        <f t="shared" si="35"/>
        <v>94182686.13000001</v>
      </c>
      <c r="I105" s="313">
        <f t="shared" si="35"/>
        <v>34186928.35</v>
      </c>
      <c r="J105" s="313">
        <f t="shared" si="35"/>
        <v>59372057.029999994</v>
      </c>
      <c r="K105" s="313">
        <f t="shared" si="35"/>
        <v>0</v>
      </c>
      <c r="L105" s="313">
        <f t="shared" si="35"/>
        <v>59372057.029999994</v>
      </c>
      <c r="M105" s="305"/>
      <c r="N105" s="305"/>
      <c r="O105" s="305"/>
      <c r="P105" s="305"/>
      <c r="Q105" s="305"/>
      <c r="R105" s="305"/>
      <c r="S105" s="305"/>
    </row>
    <row r="106" spans="1:7" ht="15.75" thickTop="1">
      <c r="A106" s="234"/>
      <c r="G106" s="234"/>
    </row>
    <row r="107" spans="3:10" ht="15">
      <c r="C107" s="229" t="s">
        <v>100</v>
      </c>
      <c r="D107" s="229"/>
      <c r="E107" s="229"/>
      <c r="F107" s="229"/>
      <c r="I107" s="292"/>
      <c r="J107" s="292"/>
    </row>
    <row r="108" spans="3:9" ht="15">
      <c r="C108" s="230" t="s">
        <v>101</v>
      </c>
      <c r="D108" s="232"/>
      <c r="E108" s="232"/>
      <c r="G108" s="292"/>
      <c r="I108" s="292"/>
    </row>
    <row r="112" ht="15">
      <c r="L112" s="289"/>
    </row>
    <row r="113" ht="15">
      <c r="L113" s="290"/>
    </row>
  </sheetData>
  <sheetProtection/>
  <mergeCells count="51">
    <mergeCell ref="M30:O30"/>
    <mergeCell ref="Q39:Q40"/>
    <mergeCell ref="A105:B105"/>
    <mergeCell ref="A100:B100"/>
    <mergeCell ref="J84:J85"/>
    <mergeCell ref="L84:L85"/>
    <mergeCell ref="A30:B30"/>
    <mergeCell ref="I84:I85"/>
    <mergeCell ref="H84:H85"/>
    <mergeCell ref="A37:B37"/>
    <mergeCell ref="L13:L14"/>
    <mergeCell ref="H45:H46"/>
    <mergeCell ref="I45:I46"/>
    <mergeCell ref="J45:J46"/>
    <mergeCell ref="L45:L46"/>
    <mergeCell ref="K13:K14"/>
    <mergeCell ref="K45:K46"/>
    <mergeCell ref="I13:I14"/>
    <mergeCell ref="K84:K85"/>
    <mergeCell ref="A90:B90"/>
    <mergeCell ref="A93:B93"/>
    <mergeCell ref="A94:B94"/>
    <mergeCell ref="A49:B49"/>
    <mergeCell ref="A69:B69"/>
    <mergeCell ref="A70:B70"/>
    <mergeCell ref="A7:G7"/>
    <mergeCell ref="A13:A14"/>
    <mergeCell ref="J13:J14"/>
    <mergeCell ref="B13:B14"/>
    <mergeCell ref="C13:G13"/>
    <mergeCell ref="H13:H14"/>
    <mergeCell ref="B9:K10"/>
    <mergeCell ref="B11:K11"/>
    <mergeCell ref="A101:B101"/>
    <mergeCell ref="A66:B66"/>
    <mergeCell ref="A76:B76"/>
    <mergeCell ref="B45:B46"/>
    <mergeCell ref="A54:B54"/>
    <mergeCell ref="A88:B88"/>
    <mergeCell ref="A45:A46"/>
    <mergeCell ref="A61:B61"/>
    <mergeCell ref="C45:G45"/>
    <mergeCell ref="A40:B40"/>
    <mergeCell ref="P30:Q30"/>
    <mergeCell ref="A103:B103"/>
    <mergeCell ref="A84:A85"/>
    <mergeCell ref="B84:B85"/>
    <mergeCell ref="C84:G84"/>
    <mergeCell ref="A87:B87"/>
    <mergeCell ref="A50:B50"/>
    <mergeCell ref="A59:B59"/>
  </mergeCells>
  <printOptions/>
  <pageMargins left="0.16" right="0.16" top="0.21" bottom="0.16" header="0.15" footer="0.17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1"/>
  <sheetViews>
    <sheetView rightToLeft="1" zoomScalePageLayoutView="0" workbookViewId="0" topLeftCell="A139">
      <selection activeCell="G172" sqref="A1:G172"/>
    </sheetView>
  </sheetViews>
  <sheetFormatPr defaultColWidth="11.421875" defaultRowHeight="15"/>
  <cols>
    <col min="1" max="1" width="16.57421875" style="21" customWidth="1"/>
    <col min="2" max="2" width="37.7109375" style="27" customWidth="1"/>
    <col min="3" max="3" width="18.28125" style="18" customWidth="1"/>
    <col min="4" max="4" width="19.00390625" style="19" customWidth="1"/>
    <col min="5" max="5" width="18.57421875" style="19" customWidth="1"/>
    <col min="6" max="6" width="17.421875" style="19" customWidth="1"/>
    <col min="7" max="7" width="16.57421875" style="19" customWidth="1"/>
    <col min="9" max="10" width="14.57421875" style="0" bestFit="1" customWidth="1"/>
  </cols>
  <sheetData>
    <row r="1" spans="1:10" s="1" customFormat="1" ht="13.5" customHeight="1">
      <c r="A1" s="202"/>
      <c r="B1" s="203"/>
      <c r="C1" s="18"/>
      <c r="D1" s="19"/>
      <c r="E1" s="19"/>
      <c r="F1" s="19"/>
      <c r="G1" s="19"/>
      <c r="J1" s="23"/>
    </row>
    <row r="2" spans="1:10" s="1" customFormat="1" ht="13.5" customHeight="1">
      <c r="A2" s="202"/>
      <c r="B2" s="203"/>
      <c r="C2" s="18"/>
      <c r="D2" s="19"/>
      <c r="E2" s="19"/>
      <c r="F2" s="19"/>
      <c r="G2" s="19"/>
      <c r="J2" s="23"/>
    </row>
    <row r="3" spans="1:10" s="1" customFormat="1" ht="13.5" customHeight="1">
      <c r="A3" s="486"/>
      <c r="B3" s="486"/>
      <c r="C3" s="18"/>
      <c r="D3" s="19"/>
      <c r="E3" s="19"/>
      <c r="F3" s="19"/>
      <c r="G3" s="19"/>
      <c r="J3" s="23"/>
    </row>
    <row r="4" spans="1:10" s="1" customFormat="1" ht="13.5" customHeight="1">
      <c r="A4" s="486"/>
      <c r="B4" s="486"/>
      <c r="C4" s="18"/>
      <c r="D4" s="19"/>
      <c r="E4" s="19"/>
      <c r="F4" s="19"/>
      <c r="G4" s="19"/>
      <c r="J4" s="23"/>
    </row>
    <row r="5" spans="1:10" s="1" customFormat="1" ht="13.5" customHeight="1">
      <c r="A5" s="202"/>
      <c r="B5" s="203"/>
      <c r="C5" s="18"/>
      <c r="D5" s="19"/>
      <c r="E5" s="19"/>
      <c r="F5" s="19"/>
      <c r="G5" s="19"/>
      <c r="J5" s="23"/>
    </row>
    <row r="6" spans="1:10" s="1" customFormat="1" ht="12.75" customHeight="1">
      <c r="A6" s="202"/>
      <c r="B6" s="203"/>
      <c r="C6" s="20"/>
      <c r="D6" s="20"/>
      <c r="E6" s="20"/>
      <c r="F6" s="20"/>
      <c r="G6" s="19"/>
      <c r="J6" s="23"/>
    </row>
    <row r="7" spans="1:10" s="1" customFormat="1" ht="29.25" customHeight="1" thickBot="1">
      <c r="A7" s="202"/>
      <c r="B7" s="203"/>
      <c r="C7" s="20"/>
      <c r="D7" s="20"/>
      <c r="E7" s="20"/>
      <c r="F7" s="20"/>
      <c r="G7" s="19"/>
      <c r="J7" s="23"/>
    </row>
    <row r="8" spans="1:7" s="1" customFormat="1" ht="14.25" customHeight="1">
      <c r="A8" s="487" t="s">
        <v>863</v>
      </c>
      <c r="B8" s="488"/>
      <c r="C8" s="488"/>
      <c r="D8" s="488"/>
      <c r="E8" s="488"/>
      <c r="F8" s="488"/>
      <c r="G8" s="489"/>
    </row>
    <row r="9" spans="1:7" s="1" customFormat="1" ht="13.5" customHeight="1">
      <c r="A9" s="490"/>
      <c r="B9" s="491"/>
      <c r="C9" s="491"/>
      <c r="D9" s="491"/>
      <c r="E9" s="491"/>
      <c r="F9" s="491"/>
      <c r="G9" s="492"/>
    </row>
    <row r="10" spans="1:7" s="1" customFormat="1" ht="30.75" customHeight="1" thickBot="1">
      <c r="A10" s="493" t="s">
        <v>700</v>
      </c>
      <c r="B10" s="494"/>
      <c r="C10" s="494"/>
      <c r="D10" s="494"/>
      <c r="E10" s="494"/>
      <c r="F10" s="494"/>
      <c r="G10" s="495"/>
    </row>
    <row r="11" spans="1:7" s="1" customFormat="1" ht="8.25" customHeight="1" thickBot="1">
      <c r="A11" s="150"/>
      <c r="B11" s="27"/>
      <c r="C11" s="18"/>
      <c r="D11" s="19"/>
      <c r="E11" s="19"/>
      <c r="F11" s="19"/>
      <c r="G11" s="19"/>
    </row>
    <row r="12" spans="1:7" s="173" customFormat="1" ht="24" customHeight="1" thickBot="1">
      <c r="A12" s="212" t="s">
        <v>108</v>
      </c>
      <c r="B12" s="212" t="s">
        <v>109</v>
      </c>
      <c r="C12" s="213" t="s">
        <v>110</v>
      </c>
      <c r="D12" s="213" t="s">
        <v>111</v>
      </c>
      <c r="E12" s="214" t="s">
        <v>112</v>
      </c>
      <c r="F12" s="213" t="s">
        <v>113</v>
      </c>
      <c r="G12" s="213" t="s">
        <v>114</v>
      </c>
    </row>
    <row r="13" spans="1:7" s="1" customFormat="1" ht="14.25" customHeight="1">
      <c r="A13" s="208" t="s">
        <v>461</v>
      </c>
      <c r="B13" s="209" t="s">
        <v>10</v>
      </c>
      <c r="C13" s="210">
        <f>SUM(' بيان تنفيد مصاريف التسيير'!F13)</f>
        <v>627200.2</v>
      </c>
      <c r="D13" s="210">
        <f>SUM(' بيان تنفيد مصاريف التسيير'!G13)</f>
        <v>344612.96</v>
      </c>
      <c r="E13" s="210">
        <f>SUM(' بيان تنفيد مصاريف التسيير'!H13)</f>
        <v>246563.16</v>
      </c>
      <c r="F13" s="210">
        <f>C13-D13</f>
        <v>282587.23999999993</v>
      </c>
      <c r="G13" s="211">
        <f>D13-E13</f>
        <v>98049.80000000002</v>
      </c>
    </row>
    <row r="14" spans="1:7" s="1" customFormat="1" ht="14.25" customHeight="1">
      <c r="A14" s="204" t="s">
        <v>462</v>
      </c>
      <c r="B14" s="133" t="s">
        <v>11</v>
      </c>
      <c r="C14" s="143">
        <f>SUM(' بيان تنفيد مصاريف التسيير'!F14)</f>
        <v>10000</v>
      </c>
      <c r="D14" s="143">
        <f>SUM(' بيان تنفيد مصاريف التسيير'!G14)</f>
        <v>0</v>
      </c>
      <c r="E14" s="143">
        <f>SUM(' بيان تنفيد مصاريف التسيير'!H14)</f>
        <v>0</v>
      </c>
      <c r="F14" s="143">
        <f aca="true" t="shared" si="0" ref="F14:F31">C14-D14</f>
        <v>10000</v>
      </c>
      <c r="G14" s="205">
        <f aca="true" t="shared" si="1" ref="G14:G31">D14-E14</f>
        <v>0</v>
      </c>
    </row>
    <row r="15" spans="1:7" s="1" customFormat="1" ht="14.25" customHeight="1">
      <c r="A15" s="204" t="s">
        <v>463</v>
      </c>
      <c r="B15" s="133" t="s">
        <v>12</v>
      </c>
      <c r="C15" s="143">
        <f>SUM(' بيان تنفيد مصاريف التسيير'!F15)</f>
        <v>0</v>
      </c>
      <c r="D15" s="143">
        <f>SUM(' بيان تنفيد مصاريف التسيير'!G15)</f>
        <v>0</v>
      </c>
      <c r="E15" s="143">
        <f>SUM(' بيان تنفيد مصاريف التسيير'!H15)</f>
        <v>0</v>
      </c>
      <c r="F15" s="143">
        <f t="shared" si="0"/>
        <v>0</v>
      </c>
      <c r="G15" s="205">
        <f t="shared" si="1"/>
        <v>0</v>
      </c>
    </row>
    <row r="16" spans="1:7" s="1" customFormat="1" ht="14.25" customHeight="1">
      <c r="A16" s="204" t="s">
        <v>464</v>
      </c>
      <c r="B16" s="133" t="s">
        <v>13</v>
      </c>
      <c r="C16" s="143">
        <f>SUM(' بيان تنفيد مصاريف التسيير'!F16)</f>
        <v>20000</v>
      </c>
      <c r="D16" s="143">
        <f>SUM(' بيان تنفيد مصاريف التسيير'!G16)</f>
        <v>0</v>
      </c>
      <c r="E16" s="143">
        <f>SUM(' بيان تنفيد مصاريف التسيير'!H16)</f>
        <v>0</v>
      </c>
      <c r="F16" s="143">
        <f t="shared" si="0"/>
        <v>20000</v>
      </c>
      <c r="G16" s="205">
        <f t="shared" si="1"/>
        <v>0</v>
      </c>
    </row>
    <row r="17" spans="1:7" s="1" customFormat="1" ht="14.25" customHeight="1">
      <c r="A17" s="204" t="s">
        <v>465</v>
      </c>
      <c r="B17" s="133" t="s">
        <v>14</v>
      </c>
      <c r="C17" s="143">
        <f>SUM(' بيان تنفيد مصاريف التسيير'!F17)</f>
        <v>0</v>
      </c>
      <c r="D17" s="143">
        <f>SUM(' بيان تنفيد مصاريف التسيير'!G17)</f>
        <v>0</v>
      </c>
      <c r="E17" s="143">
        <f>SUM(' بيان تنفيد مصاريف التسيير'!H17)</f>
        <v>0</v>
      </c>
      <c r="F17" s="143">
        <f t="shared" si="0"/>
        <v>0</v>
      </c>
      <c r="G17" s="205">
        <f t="shared" si="1"/>
        <v>0</v>
      </c>
    </row>
    <row r="18" spans="1:7" s="1" customFormat="1" ht="14.25" customHeight="1">
      <c r="A18" s="204" t="s">
        <v>466</v>
      </c>
      <c r="B18" s="133" t="s">
        <v>15</v>
      </c>
      <c r="C18" s="143">
        <f>SUM(' بيان تنفيد مصاريف التسيير'!F18)</f>
        <v>40000</v>
      </c>
      <c r="D18" s="143">
        <f>SUM(' بيان تنفيد مصاريف التسيير'!G18)</f>
        <v>20402</v>
      </c>
      <c r="E18" s="143">
        <f>SUM(' بيان تنفيد مصاريف التسيير'!H18)</f>
        <v>0</v>
      </c>
      <c r="F18" s="143">
        <f t="shared" si="0"/>
        <v>19598</v>
      </c>
      <c r="G18" s="205">
        <f t="shared" si="1"/>
        <v>20402</v>
      </c>
    </row>
    <row r="19" spans="1:7" s="1" customFormat="1" ht="14.25" customHeight="1">
      <c r="A19" s="204" t="s">
        <v>467</v>
      </c>
      <c r="B19" s="133" t="s">
        <v>16</v>
      </c>
      <c r="C19" s="143">
        <f>SUM(' بيان تنفيد مصاريف التسيير'!F19)</f>
        <v>0</v>
      </c>
      <c r="D19" s="143">
        <f>SUM(' بيان تنفيد مصاريف التسيير'!G19)</f>
        <v>0</v>
      </c>
      <c r="E19" s="143">
        <f>SUM(' بيان تنفيد مصاريف التسيير'!H19)</f>
        <v>0</v>
      </c>
      <c r="F19" s="143">
        <f t="shared" si="0"/>
        <v>0</v>
      </c>
      <c r="G19" s="205">
        <f t="shared" si="1"/>
        <v>0</v>
      </c>
    </row>
    <row r="20" spans="1:7" s="1" customFormat="1" ht="14.25" customHeight="1">
      <c r="A20" s="204" t="s">
        <v>468</v>
      </c>
      <c r="B20" s="133" t="s">
        <v>17</v>
      </c>
      <c r="C20" s="143">
        <f>SUM(' بيان تنفيد مصاريف التسيير'!F20)</f>
        <v>0</v>
      </c>
      <c r="D20" s="143">
        <f>SUM(' بيان تنفيد مصاريف التسيير'!G20)</f>
        <v>0</v>
      </c>
      <c r="E20" s="143">
        <f>SUM(' بيان تنفيد مصاريف التسيير'!H20)</f>
        <v>0</v>
      </c>
      <c r="F20" s="143">
        <f t="shared" si="0"/>
        <v>0</v>
      </c>
      <c r="G20" s="205">
        <f t="shared" si="1"/>
        <v>0</v>
      </c>
    </row>
    <row r="21" spans="1:7" s="1" customFormat="1" ht="14.25" customHeight="1">
      <c r="A21" s="204" t="s">
        <v>469</v>
      </c>
      <c r="B21" s="133" t="s">
        <v>18</v>
      </c>
      <c r="C21" s="143">
        <f>SUM(' بيان تنفيد مصاريف التسيير'!F21)</f>
        <v>104353.2</v>
      </c>
      <c r="D21" s="143">
        <f>SUM(' بيان تنفيد مصاريف التسيير'!G21)</f>
        <v>103320</v>
      </c>
      <c r="E21" s="143">
        <f>SUM(' بيان تنفيد مصاريف التسيير'!H21)</f>
        <v>103320</v>
      </c>
      <c r="F21" s="143">
        <f t="shared" si="0"/>
        <v>1033.199999999997</v>
      </c>
      <c r="G21" s="205">
        <f t="shared" si="1"/>
        <v>0</v>
      </c>
    </row>
    <row r="22" spans="1:7" s="1" customFormat="1" ht="14.25" customHeight="1">
      <c r="A22" s="204" t="s">
        <v>470</v>
      </c>
      <c r="B22" s="133" t="s">
        <v>482</v>
      </c>
      <c r="C22" s="143">
        <f>SUM(' بيان تنفيد مصاريف التسيير'!F22)</f>
        <v>0</v>
      </c>
      <c r="D22" s="143">
        <f>SUM(' بيان تنفيد مصاريف التسيير'!G22)</f>
        <v>0</v>
      </c>
      <c r="E22" s="143">
        <f>SUM(' بيان تنفيد مصاريف التسيير'!H22)</f>
        <v>0</v>
      </c>
      <c r="F22" s="143">
        <f t="shared" si="0"/>
        <v>0</v>
      </c>
      <c r="G22" s="205">
        <f t="shared" si="1"/>
        <v>0</v>
      </c>
    </row>
    <row r="23" spans="1:7" s="1" customFormat="1" ht="14.25" customHeight="1">
      <c r="A23" s="204" t="s">
        <v>471</v>
      </c>
      <c r="B23" s="133" t="s">
        <v>472</v>
      </c>
      <c r="C23" s="143">
        <f>SUM(' بيان تنفيد مصاريف التسيير'!F23)</f>
        <v>0</v>
      </c>
      <c r="D23" s="143">
        <f>SUM(' بيان تنفيد مصاريف التسيير'!G23)</f>
        <v>0</v>
      </c>
      <c r="E23" s="143">
        <f>SUM(' بيان تنفيد مصاريف التسيير'!H23)</f>
        <v>0</v>
      </c>
      <c r="F23" s="143">
        <f t="shared" si="0"/>
        <v>0</v>
      </c>
      <c r="G23" s="205">
        <f t="shared" si="1"/>
        <v>0</v>
      </c>
    </row>
    <row r="24" spans="1:7" s="1" customFormat="1" ht="14.25" customHeight="1">
      <c r="A24" s="204" t="s">
        <v>473</v>
      </c>
      <c r="B24" s="133" t="s">
        <v>19</v>
      </c>
      <c r="C24" s="143">
        <f>SUM(' بيان تنفيد مصاريف التسيير'!F24)</f>
        <v>5000</v>
      </c>
      <c r="D24" s="143">
        <f>SUM(' بيان تنفيد مصاريف التسيير'!G24)</f>
        <v>0</v>
      </c>
      <c r="E24" s="143">
        <f>SUM(' بيان تنفيد مصاريف التسيير'!H24)</f>
        <v>0</v>
      </c>
      <c r="F24" s="143">
        <f t="shared" si="0"/>
        <v>5000</v>
      </c>
      <c r="G24" s="205">
        <f t="shared" si="1"/>
        <v>0</v>
      </c>
    </row>
    <row r="25" spans="1:7" s="1" customFormat="1" ht="14.25" customHeight="1">
      <c r="A25" s="204" t="s">
        <v>474</v>
      </c>
      <c r="B25" s="133" t="s">
        <v>20</v>
      </c>
      <c r="C25" s="143">
        <f>SUM(' بيان تنفيد مصاريف التسيير'!F25)</f>
        <v>5000</v>
      </c>
      <c r="D25" s="143">
        <f>SUM(' بيان تنفيد مصاريف التسيير'!G25)</f>
        <v>3500</v>
      </c>
      <c r="E25" s="143">
        <f>SUM(' بيان تنفيد مصاريف التسيير'!H25)</f>
        <v>0</v>
      </c>
      <c r="F25" s="143">
        <f t="shared" si="0"/>
        <v>1500</v>
      </c>
      <c r="G25" s="205">
        <f t="shared" si="1"/>
        <v>3500</v>
      </c>
    </row>
    <row r="26" spans="1:7" s="1" customFormat="1" ht="14.25" customHeight="1">
      <c r="A26" s="204" t="s">
        <v>475</v>
      </c>
      <c r="B26" s="133" t="s">
        <v>476</v>
      </c>
      <c r="C26" s="143">
        <f>SUM(' بيان تنفيد مصاريف التسيير'!F26)</f>
        <v>241520.79</v>
      </c>
      <c r="D26" s="143">
        <f>SUM(' بيان تنفيد مصاريف التسيير'!G26)</f>
        <v>41520.79</v>
      </c>
      <c r="E26" s="143">
        <f>SUM(' بيان تنفيد مصاريف التسيير'!H26)</f>
        <v>0</v>
      </c>
      <c r="F26" s="143">
        <f t="shared" si="0"/>
        <v>200000</v>
      </c>
      <c r="G26" s="205">
        <f t="shared" si="1"/>
        <v>41520.79</v>
      </c>
    </row>
    <row r="27" spans="1:7" s="1" customFormat="1" ht="14.25" customHeight="1">
      <c r="A27" s="204" t="s">
        <v>477</v>
      </c>
      <c r="B27" s="133" t="s">
        <v>478</v>
      </c>
      <c r="C27" s="143">
        <f>SUM(' بيان تنفيد مصاريف التسيير'!F27)</f>
        <v>0</v>
      </c>
      <c r="D27" s="143">
        <f>SUM(' بيان تنفيد مصاريف التسيير'!G27)</f>
        <v>0</v>
      </c>
      <c r="E27" s="143">
        <f>SUM(' بيان تنفيد مصاريف التسيير'!H27)</f>
        <v>0</v>
      </c>
      <c r="F27" s="143">
        <f t="shared" si="0"/>
        <v>0</v>
      </c>
      <c r="G27" s="205">
        <f t="shared" si="1"/>
        <v>0</v>
      </c>
    </row>
    <row r="28" spans="1:7" s="1" customFormat="1" ht="14.25" customHeight="1">
      <c r="A28" s="204" t="s">
        <v>479</v>
      </c>
      <c r="B28" s="133" t="s">
        <v>480</v>
      </c>
      <c r="C28" s="143">
        <f>SUM(' بيان تنفيد مصاريف التسيير'!F28)</f>
        <v>0</v>
      </c>
      <c r="D28" s="143">
        <f>SUM(' بيان تنفيد مصاريف التسيير'!G28)</f>
        <v>0</v>
      </c>
      <c r="E28" s="143">
        <f>SUM(' بيان تنفيد مصاريف التسيير'!H28)</f>
        <v>0</v>
      </c>
      <c r="F28" s="143">
        <f t="shared" si="0"/>
        <v>0</v>
      </c>
      <c r="G28" s="205">
        <f t="shared" si="1"/>
        <v>0</v>
      </c>
    </row>
    <row r="29" spans="1:7" s="1" customFormat="1" ht="14.25" customHeight="1">
      <c r="A29" s="204" t="s">
        <v>481</v>
      </c>
      <c r="B29" s="133" t="s">
        <v>115</v>
      </c>
      <c r="C29" s="143">
        <f>SUM(' بيان تنفيد مصاريف التسيير'!F29)</f>
        <v>5000</v>
      </c>
      <c r="D29" s="143">
        <f>SUM(' بيان تنفيد مصاريف التسيير'!G29)</f>
        <v>0</v>
      </c>
      <c r="E29" s="143">
        <f>SUM(' بيان تنفيد مصاريف التسيير'!H29)</f>
        <v>0</v>
      </c>
      <c r="F29" s="143">
        <f t="shared" si="0"/>
        <v>5000</v>
      </c>
      <c r="G29" s="205">
        <f t="shared" si="1"/>
        <v>0</v>
      </c>
    </row>
    <row r="30" spans="1:7" s="1" customFormat="1" ht="14.25" customHeight="1">
      <c r="A30" s="204" t="s">
        <v>483</v>
      </c>
      <c r="B30" s="133" t="s">
        <v>484</v>
      </c>
      <c r="C30" s="143">
        <f>SUM(' بيان تنفيد مصاريف التسيير'!F30)</f>
        <v>210988.9</v>
      </c>
      <c r="D30" s="143">
        <f>SUM(' بيان تنفيد مصاريف التسيير'!G30)</f>
        <v>109890</v>
      </c>
      <c r="E30" s="143">
        <f>SUM(' بيان تنفيد مصاريف التسيير'!H30)</f>
        <v>109890</v>
      </c>
      <c r="F30" s="143">
        <f t="shared" si="0"/>
        <v>101098.9</v>
      </c>
      <c r="G30" s="205">
        <f t="shared" si="1"/>
        <v>0</v>
      </c>
    </row>
    <row r="31" spans="1:7" s="1" customFormat="1" ht="14.25" customHeight="1" thickBot="1">
      <c r="A31" s="215" t="s">
        <v>485</v>
      </c>
      <c r="B31" s="216" t="s">
        <v>116</v>
      </c>
      <c r="C31" s="217">
        <f>SUM(' بيان تنفيد مصاريف التسيير'!F31)</f>
        <v>50000</v>
      </c>
      <c r="D31" s="217">
        <f>SUM(' بيان تنفيد مصاريف التسيير'!G31)</f>
        <v>0</v>
      </c>
      <c r="E31" s="217">
        <f>SUM(' بيان تنفيد مصاريف التسيير'!H31)</f>
        <v>0</v>
      </c>
      <c r="F31" s="217">
        <f t="shared" si="0"/>
        <v>50000</v>
      </c>
      <c r="G31" s="218">
        <f t="shared" si="1"/>
        <v>0</v>
      </c>
    </row>
    <row r="32" spans="1:7" s="1" customFormat="1" ht="16.5" thickBot="1">
      <c r="A32" s="496" t="s">
        <v>674</v>
      </c>
      <c r="B32" s="496"/>
      <c r="C32" s="220">
        <f>SUM(C13:C31)</f>
        <v>1319063.0899999999</v>
      </c>
      <c r="D32" s="220">
        <f>SUM(D13:D31)</f>
        <v>623245.75</v>
      </c>
      <c r="E32" s="220">
        <f>SUM(E13:E31)</f>
        <v>459773.16000000003</v>
      </c>
      <c r="F32" s="220">
        <f>SUM(F13:F31)</f>
        <v>695817.34</v>
      </c>
      <c r="G32" s="220">
        <f>SUM(G13:G31)</f>
        <v>163472.59000000003</v>
      </c>
    </row>
    <row r="33" spans="1:7" s="1" customFormat="1" ht="14.25" customHeight="1">
      <c r="A33" s="208" t="s">
        <v>487</v>
      </c>
      <c r="B33" s="219" t="s">
        <v>21</v>
      </c>
      <c r="C33" s="210">
        <f>SUM(' بيان تنفيد مصاريف التسيير'!F33)</f>
        <v>20550000</v>
      </c>
      <c r="D33" s="210">
        <f>SUM(' بيان تنفيد مصاريف التسيير'!G33)</f>
        <v>19871227.7</v>
      </c>
      <c r="E33" s="210">
        <f>SUM(' بيان تنفيد مصاريف التسيير'!H33)</f>
        <v>19871227.7</v>
      </c>
      <c r="F33" s="210">
        <f>C33-D33</f>
        <v>678772.3000000007</v>
      </c>
      <c r="G33" s="211">
        <f>D33-E33</f>
        <v>0</v>
      </c>
    </row>
    <row r="34" spans="1:7" s="1" customFormat="1" ht="14.25" customHeight="1">
      <c r="A34" s="204" t="s">
        <v>488</v>
      </c>
      <c r="B34" s="137" t="s">
        <v>22</v>
      </c>
      <c r="C34" s="143">
        <f>SUM(' بيان تنفيد مصاريف التسيير'!F34)</f>
        <v>5550000</v>
      </c>
      <c r="D34" s="143">
        <f>SUM(' بيان تنفيد مصاريف التسيير'!G34)</f>
        <v>5394554.5</v>
      </c>
      <c r="E34" s="143">
        <f>SUM(' بيان تنفيد مصاريف التسيير'!H34)</f>
        <v>5394554.5</v>
      </c>
      <c r="F34" s="143">
        <f aca="true" t="shared" si="2" ref="F34:F40">C34-D34</f>
        <v>155445.5</v>
      </c>
      <c r="G34" s="205">
        <f aca="true" t="shared" si="3" ref="G34:G40">D34-E34</f>
        <v>0</v>
      </c>
    </row>
    <row r="35" spans="1:7" s="1" customFormat="1" ht="14.25" customHeight="1">
      <c r="A35" s="204" t="s">
        <v>489</v>
      </c>
      <c r="B35" s="137" t="s">
        <v>23</v>
      </c>
      <c r="C35" s="143">
        <f>SUM(' بيان تنفيد مصاريف التسيير'!F35)</f>
        <v>300000</v>
      </c>
      <c r="D35" s="143">
        <f>SUM(' بيان تنفيد مصاريف التسيير'!G35)</f>
        <v>239578.01</v>
      </c>
      <c r="E35" s="143">
        <f>SUM(' بيان تنفيد مصاريف التسيير'!H35)</f>
        <v>239578.01</v>
      </c>
      <c r="F35" s="143">
        <f t="shared" si="2"/>
        <v>60421.98999999999</v>
      </c>
      <c r="G35" s="205">
        <f t="shared" si="3"/>
        <v>0</v>
      </c>
    </row>
    <row r="36" spans="1:7" s="1" customFormat="1" ht="14.25" customHeight="1">
      <c r="A36" s="204" t="s">
        <v>490</v>
      </c>
      <c r="B36" s="137" t="s">
        <v>24</v>
      </c>
      <c r="C36" s="143">
        <f>SUM(' بيان تنفيد مصاريف التسيير'!F36)</f>
        <v>2000</v>
      </c>
      <c r="D36" s="143">
        <f>SUM(' بيان تنفيد مصاريف التسيير'!G36)</f>
        <v>0</v>
      </c>
      <c r="E36" s="143">
        <f>SUM(' بيان تنفيد مصاريف التسيير'!H36)</f>
        <v>0</v>
      </c>
      <c r="F36" s="143">
        <f t="shared" si="2"/>
        <v>2000</v>
      </c>
      <c r="G36" s="205">
        <f t="shared" si="3"/>
        <v>0</v>
      </c>
    </row>
    <row r="37" spans="1:7" s="1" customFormat="1" ht="14.25" customHeight="1">
      <c r="A37" s="204" t="s">
        <v>491</v>
      </c>
      <c r="B37" s="137" t="s">
        <v>25</v>
      </c>
      <c r="C37" s="143">
        <f>SUM(' بيان تنفيد مصاريف التسيير'!F37)</f>
        <v>1264000</v>
      </c>
      <c r="D37" s="143">
        <f>SUM(' بيان تنفيد مصاريف التسيير'!G37)</f>
        <v>1085297.91</v>
      </c>
      <c r="E37" s="143">
        <f>SUM(' بيان تنفيد مصاريف التسيير'!H37)</f>
        <v>1085297.91</v>
      </c>
      <c r="F37" s="143">
        <f t="shared" si="2"/>
        <v>178702.09000000008</v>
      </c>
      <c r="G37" s="205">
        <f t="shared" si="3"/>
        <v>0</v>
      </c>
    </row>
    <row r="38" spans="1:7" s="1" customFormat="1" ht="14.25" customHeight="1" thickBot="1">
      <c r="A38" s="204" t="s">
        <v>492</v>
      </c>
      <c r="B38" s="137" t="s">
        <v>493</v>
      </c>
      <c r="C38" s="143">
        <f>SUM(' بيان تنفيد مصاريف التسيير'!F40)</f>
        <v>333000</v>
      </c>
      <c r="D38" s="143">
        <f>SUM(' بيان تنفيد مصاريف التسيير'!G40)</f>
        <v>108000</v>
      </c>
      <c r="E38" s="143">
        <f>SUM(' بيان تنفيد مصاريف التسيير'!H40)</f>
        <v>108000</v>
      </c>
      <c r="F38" s="143">
        <f t="shared" si="2"/>
        <v>225000</v>
      </c>
      <c r="G38" s="205">
        <f t="shared" si="3"/>
        <v>0</v>
      </c>
    </row>
    <row r="39" spans="1:7" s="173" customFormat="1" ht="26.25" customHeight="1" thickBot="1">
      <c r="A39" s="212" t="s">
        <v>108</v>
      </c>
      <c r="B39" s="212" t="s">
        <v>109</v>
      </c>
      <c r="C39" s="213" t="s">
        <v>110</v>
      </c>
      <c r="D39" s="213" t="s">
        <v>111</v>
      </c>
      <c r="E39" s="214" t="s">
        <v>112</v>
      </c>
      <c r="F39" s="213" t="s">
        <v>113</v>
      </c>
      <c r="G39" s="213" t="s">
        <v>114</v>
      </c>
    </row>
    <row r="40" spans="1:7" s="1" customFormat="1" ht="14.25" customHeight="1">
      <c r="A40" s="204" t="s">
        <v>494</v>
      </c>
      <c r="B40" s="133" t="s">
        <v>495</v>
      </c>
      <c r="C40" s="143">
        <f>SUM(' بيان تنفيد مصاريف التسيير'!F41)</f>
        <v>10000</v>
      </c>
      <c r="D40" s="143">
        <f>SUM(' بيان تنفيد مصاريف التسيير'!G41)</f>
        <v>0</v>
      </c>
      <c r="E40" s="143">
        <f>SUM(' بيان تنفيد مصاريف التسيير'!H41)</f>
        <v>0</v>
      </c>
      <c r="F40" s="143">
        <f t="shared" si="2"/>
        <v>10000</v>
      </c>
      <c r="G40" s="205">
        <f t="shared" si="3"/>
        <v>0</v>
      </c>
    </row>
    <row r="41" spans="1:7" s="1" customFormat="1" ht="14.25" customHeight="1">
      <c r="A41" s="204" t="s">
        <v>496</v>
      </c>
      <c r="B41" s="137" t="s">
        <v>26</v>
      </c>
      <c r="C41" s="143">
        <f>SUM(' بيان تنفيد مصاريف التسيير'!F42)</f>
        <v>2800000</v>
      </c>
      <c r="D41" s="143">
        <f>SUM(' بيان تنفيد مصاريف التسيير'!G42)</f>
        <v>2564722.4</v>
      </c>
      <c r="E41" s="143">
        <f>SUM(' بيان تنفيد مصاريف التسيير'!H42)</f>
        <v>2564722.4</v>
      </c>
      <c r="F41" s="143">
        <f>C41-D41</f>
        <v>235277.6000000001</v>
      </c>
      <c r="G41" s="205">
        <f>D41-E41</f>
        <v>0</v>
      </c>
    </row>
    <row r="42" spans="1:7" s="1" customFormat="1" ht="14.25" customHeight="1">
      <c r="A42" s="131" t="s">
        <v>751</v>
      </c>
      <c r="B42" s="137" t="s">
        <v>752</v>
      </c>
      <c r="C42" s="143">
        <f>SUM(' بيان تنفيد مصاريف التسيير'!F43)</f>
        <v>30000</v>
      </c>
      <c r="D42" s="143">
        <f>SUM(' بيان تنفيد مصاريف التسيير'!G43)</f>
        <v>0</v>
      </c>
      <c r="E42" s="143">
        <f>SUM(' بيان تنفيد مصاريف التسيير'!H43)</f>
        <v>0</v>
      </c>
      <c r="F42" s="143">
        <f aca="true" t="shared" si="4" ref="F42:F49">C42-D42</f>
        <v>30000</v>
      </c>
      <c r="G42" s="205">
        <f aca="true" t="shared" si="5" ref="G42:G49">D42-E42</f>
        <v>0</v>
      </c>
    </row>
    <row r="43" spans="1:7" s="1" customFormat="1" ht="14.25" customHeight="1">
      <c r="A43" s="204" t="s">
        <v>497</v>
      </c>
      <c r="B43" s="137" t="s">
        <v>27</v>
      </c>
      <c r="C43" s="143">
        <f>SUM(' بيان تنفيد مصاريف التسيير'!F44)</f>
        <v>520000</v>
      </c>
      <c r="D43" s="143">
        <f>SUM(' بيان تنفيد مصاريف التسيير'!G44)</f>
        <v>450771.82</v>
      </c>
      <c r="E43" s="143">
        <f>SUM(' بيان تنفيد مصاريف التسيير'!H44)</f>
        <v>450771.82</v>
      </c>
      <c r="F43" s="143">
        <f t="shared" si="4"/>
        <v>69228.18</v>
      </c>
      <c r="G43" s="205">
        <f t="shared" si="5"/>
        <v>0</v>
      </c>
    </row>
    <row r="44" spans="1:7" s="1" customFormat="1" ht="14.25" customHeight="1">
      <c r="A44" s="204" t="s">
        <v>498</v>
      </c>
      <c r="B44" s="137" t="s">
        <v>28</v>
      </c>
      <c r="C44" s="143">
        <f>SUM(' بيان تنفيد مصاريف التسيير'!F45)</f>
        <v>5000</v>
      </c>
      <c r="D44" s="143">
        <f>SUM(' بيان تنفيد مصاريف التسيير'!G45)</f>
        <v>750</v>
      </c>
      <c r="E44" s="143">
        <f>SUM(' بيان تنفيد مصاريف التسيير'!H45)</f>
        <v>750</v>
      </c>
      <c r="F44" s="143">
        <f t="shared" si="4"/>
        <v>4250</v>
      </c>
      <c r="G44" s="205">
        <f t="shared" si="5"/>
        <v>0</v>
      </c>
    </row>
    <row r="45" spans="1:7" s="1" customFormat="1" ht="14.25" customHeight="1">
      <c r="A45" s="204" t="s">
        <v>499</v>
      </c>
      <c r="B45" s="137" t="s">
        <v>29</v>
      </c>
      <c r="C45" s="143">
        <f>SUM(' بيان تنفيد مصاريف التسيير'!F46)</f>
        <v>160000</v>
      </c>
      <c r="D45" s="143">
        <f>SUM(' بيان تنفيد مصاريف التسيير'!G46)</f>
        <v>44626.85</v>
      </c>
      <c r="E45" s="143">
        <f>SUM(' بيان تنفيد مصاريف التسيير'!H46)</f>
        <v>0</v>
      </c>
      <c r="F45" s="143">
        <f t="shared" si="4"/>
        <v>115373.15</v>
      </c>
      <c r="G45" s="205">
        <f t="shared" si="5"/>
        <v>44626.85</v>
      </c>
    </row>
    <row r="46" spans="1:7" s="1" customFormat="1" ht="14.25" customHeight="1">
      <c r="A46" s="204" t="s">
        <v>500</v>
      </c>
      <c r="B46" s="137" t="s">
        <v>30</v>
      </c>
      <c r="C46" s="143">
        <f>SUM(' بيان تنفيد مصاريف التسيير'!F47)</f>
        <v>120000</v>
      </c>
      <c r="D46" s="143">
        <f>SUM(' بيان تنفيد مصاريف التسيير'!G47)</f>
        <v>66950.88</v>
      </c>
      <c r="E46" s="143">
        <f>SUM(' بيان تنفيد مصاريف التسيير'!H47)</f>
        <v>0</v>
      </c>
      <c r="F46" s="143">
        <f t="shared" si="4"/>
        <v>53049.119999999995</v>
      </c>
      <c r="G46" s="205">
        <f t="shared" si="5"/>
        <v>66950.88</v>
      </c>
    </row>
    <row r="47" spans="1:7" s="1" customFormat="1" ht="14.25" customHeight="1">
      <c r="A47" s="204" t="s">
        <v>501</v>
      </c>
      <c r="B47" s="137" t="s">
        <v>502</v>
      </c>
      <c r="C47" s="143">
        <f>SUM(' بيان تنفيد مصاريف التسيير'!F48)</f>
        <v>50000</v>
      </c>
      <c r="D47" s="143">
        <f>SUM(' بيان تنفيد مصاريف التسيير'!G48)</f>
        <v>18940</v>
      </c>
      <c r="E47" s="143">
        <f>SUM(' بيان تنفيد مصاريف التسيير'!H48)</f>
        <v>18940</v>
      </c>
      <c r="F47" s="143">
        <f t="shared" si="4"/>
        <v>31060</v>
      </c>
      <c r="G47" s="205">
        <f t="shared" si="5"/>
        <v>0</v>
      </c>
    </row>
    <row r="48" spans="1:7" s="1" customFormat="1" ht="14.25" customHeight="1">
      <c r="A48" s="204" t="s">
        <v>503</v>
      </c>
      <c r="B48" s="137" t="s">
        <v>504</v>
      </c>
      <c r="C48" s="143">
        <f>SUM(' بيان تنفيد مصاريف التسيير'!F49)</f>
        <v>0</v>
      </c>
      <c r="D48" s="143">
        <f>SUM(' بيان تنفيد مصاريف التسيير'!G49)</f>
        <v>0</v>
      </c>
      <c r="E48" s="143">
        <f>SUM(' بيان تنفيد مصاريف التسيير'!H49)</f>
        <v>0</v>
      </c>
      <c r="F48" s="143">
        <f t="shared" si="4"/>
        <v>0</v>
      </c>
      <c r="G48" s="205">
        <f t="shared" si="5"/>
        <v>0</v>
      </c>
    </row>
    <row r="49" spans="1:7" s="1" customFormat="1" ht="14.25" customHeight="1" thickBot="1">
      <c r="A49" s="204" t="s">
        <v>505</v>
      </c>
      <c r="B49" s="137" t="s">
        <v>506</v>
      </c>
      <c r="C49" s="143">
        <f>SUM(' بيان تنفيد مصاريف التسيير'!F50)</f>
        <v>5000</v>
      </c>
      <c r="D49" s="143">
        <f>SUM(' بيان تنفيد مصاريف التسيير'!G50)</f>
        <v>5000</v>
      </c>
      <c r="E49" s="143">
        <f>SUM(' بيان تنفيد مصاريف التسيير'!H50)</f>
        <v>5000</v>
      </c>
      <c r="F49" s="143">
        <f t="shared" si="4"/>
        <v>0</v>
      </c>
      <c r="G49" s="205">
        <f t="shared" si="5"/>
        <v>0</v>
      </c>
    </row>
    <row r="50" spans="1:7" s="1" customFormat="1" ht="16.5" thickBot="1">
      <c r="A50" s="496" t="s">
        <v>675</v>
      </c>
      <c r="B50" s="496"/>
      <c r="C50" s="220">
        <f>SUM(C33:C49)</f>
        <v>31699000</v>
      </c>
      <c r="D50" s="220">
        <f>SUM(D33:D49)</f>
        <v>29850420.07</v>
      </c>
      <c r="E50" s="220">
        <f>SUM(E33:E49)</f>
        <v>29738842.34</v>
      </c>
      <c r="F50" s="220">
        <f>SUM(F33:F49)</f>
        <v>1848579.9300000006</v>
      </c>
      <c r="G50" s="220">
        <f>SUM(G33:G49)</f>
        <v>111577.73000000001</v>
      </c>
    </row>
    <row r="51" spans="1:7" s="1" customFormat="1" ht="14.25" customHeight="1">
      <c r="A51" s="204" t="s">
        <v>508</v>
      </c>
      <c r="B51" s="137" t="s">
        <v>31</v>
      </c>
      <c r="C51" s="143">
        <f>SUM(' بيان تنفيد مصاريف التسيير'!F52)</f>
        <v>603200</v>
      </c>
      <c r="D51" s="143">
        <f>SUM(' بيان تنفيد مصاريف التسيير'!G52)</f>
        <v>603200</v>
      </c>
      <c r="E51" s="143">
        <f>SUM(' بيان تنفيد مصاريف التسيير'!H52)</f>
        <v>563200</v>
      </c>
      <c r="F51" s="143">
        <f aca="true" t="shared" si="6" ref="F51:F83">C51-D51</f>
        <v>0</v>
      </c>
      <c r="G51" s="205">
        <f>D51-E51</f>
        <v>40000</v>
      </c>
    </row>
    <row r="52" spans="1:7" s="1" customFormat="1" ht="14.25" customHeight="1">
      <c r="A52" s="204" t="s">
        <v>509</v>
      </c>
      <c r="B52" s="137" t="s">
        <v>32</v>
      </c>
      <c r="C52" s="143">
        <f>SUM(' بيان تنفيد مصاريف التسيير'!F53)</f>
        <v>390000</v>
      </c>
      <c r="D52" s="143">
        <f>SUM(' بيان تنفيد مصاريف التسيير'!G53)</f>
        <v>0</v>
      </c>
      <c r="E52" s="143">
        <f>SUM(' بيان تنفيد مصاريف التسيير'!H53)</f>
        <v>0</v>
      </c>
      <c r="F52" s="143">
        <f t="shared" si="6"/>
        <v>390000</v>
      </c>
      <c r="G52" s="205">
        <f aca="true" t="shared" si="7" ref="G52:G72">D52-E52</f>
        <v>0</v>
      </c>
    </row>
    <row r="53" spans="1:7" s="1" customFormat="1" ht="14.25" customHeight="1">
      <c r="A53" s="204" t="s">
        <v>510</v>
      </c>
      <c r="B53" s="137" t="s">
        <v>33</v>
      </c>
      <c r="C53" s="143">
        <f>SUM(' بيان تنفيد مصاريف التسيير'!F54)</f>
        <v>200000</v>
      </c>
      <c r="D53" s="143">
        <f>SUM(' بيان تنفيد مصاريف التسيير'!G54)</f>
        <v>0</v>
      </c>
      <c r="E53" s="143">
        <f>SUM(' بيان تنفيد مصاريف التسيير'!H54)</f>
        <v>0</v>
      </c>
      <c r="F53" s="143">
        <f t="shared" si="6"/>
        <v>200000</v>
      </c>
      <c r="G53" s="205">
        <f t="shared" si="7"/>
        <v>0</v>
      </c>
    </row>
    <row r="54" spans="1:7" s="1" customFormat="1" ht="14.25" customHeight="1">
      <c r="A54" s="204" t="s">
        <v>511</v>
      </c>
      <c r="B54" s="133" t="s">
        <v>512</v>
      </c>
      <c r="C54" s="143">
        <f>SUM(' بيان تنفيد مصاريف التسيير'!F55)</f>
        <v>207105.32</v>
      </c>
      <c r="D54" s="143">
        <f>SUM(' بيان تنفيد مصاريف التسيير'!G55)</f>
        <v>7105.32</v>
      </c>
      <c r="E54" s="143">
        <f>SUM(' بيان تنفيد مصاريف التسيير'!H55)</f>
        <v>511.58</v>
      </c>
      <c r="F54" s="143">
        <f t="shared" si="6"/>
        <v>200000</v>
      </c>
      <c r="G54" s="205">
        <f t="shared" si="7"/>
        <v>6593.74</v>
      </c>
    </row>
    <row r="55" spans="1:7" s="1" customFormat="1" ht="14.25" customHeight="1">
      <c r="A55" s="204" t="s">
        <v>513</v>
      </c>
      <c r="B55" s="133" t="s">
        <v>34</v>
      </c>
      <c r="C55" s="143">
        <f>SUM(' بيان تنفيد مصاريف التسيير'!F56)</f>
        <v>60000</v>
      </c>
      <c r="D55" s="143">
        <f>SUM(' بيان تنفيد مصاريف التسيير'!G56)</f>
        <v>12252</v>
      </c>
      <c r="E55" s="143">
        <f>SUM(' بيان تنفيد مصاريف التسيير'!H56)</f>
        <v>12252</v>
      </c>
      <c r="F55" s="143">
        <f t="shared" si="6"/>
        <v>47748</v>
      </c>
      <c r="G55" s="205">
        <f t="shared" si="7"/>
        <v>0</v>
      </c>
    </row>
    <row r="56" spans="1:7" s="1" customFormat="1" ht="14.25" customHeight="1">
      <c r="A56" s="204" t="s">
        <v>514</v>
      </c>
      <c r="B56" s="137" t="s">
        <v>515</v>
      </c>
      <c r="C56" s="143">
        <f>SUM(' بيان تنفيد مصاريف التسيير'!F57)</f>
        <v>30000</v>
      </c>
      <c r="D56" s="143">
        <f>SUM(' بيان تنفيد مصاريف التسيير'!G57)</f>
        <v>14826</v>
      </c>
      <c r="E56" s="143">
        <f>SUM(' بيان تنفيد مصاريف التسيير'!H57)</f>
        <v>14826</v>
      </c>
      <c r="F56" s="143">
        <f t="shared" si="6"/>
        <v>15174</v>
      </c>
      <c r="G56" s="205">
        <f t="shared" si="7"/>
        <v>0</v>
      </c>
    </row>
    <row r="57" spans="1:7" s="1" customFormat="1" ht="14.25" customHeight="1">
      <c r="A57" s="204" t="s">
        <v>516</v>
      </c>
      <c r="B57" s="133" t="s">
        <v>35</v>
      </c>
      <c r="C57" s="143">
        <f>SUM(' بيان تنفيد مصاريف التسيير'!F58)</f>
        <v>30000</v>
      </c>
      <c r="D57" s="143">
        <f>SUM(' بيان تنفيد مصاريف التسيير'!G58)</f>
        <v>0</v>
      </c>
      <c r="E57" s="143">
        <f>SUM(' بيان تنفيد مصاريف التسيير'!H58)</f>
        <v>0</v>
      </c>
      <c r="F57" s="143">
        <f t="shared" si="6"/>
        <v>30000</v>
      </c>
      <c r="G57" s="205">
        <f t="shared" si="7"/>
        <v>0</v>
      </c>
    </row>
    <row r="58" spans="1:7" s="1" customFormat="1" ht="14.25" customHeight="1">
      <c r="A58" s="204" t="s">
        <v>517</v>
      </c>
      <c r="B58" s="137" t="s">
        <v>36</v>
      </c>
      <c r="C58" s="143">
        <f>SUM(' بيان تنفيد مصاريف التسيير'!F59)</f>
        <v>100000</v>
      </c>
      <c r="D58" s="143">
        <f>SUM(' بيان تنفيد مصاريف التسيير'!G59)</f>
        <v>0</v>
      </c>
      <c r="E58" s="143">
        <f>SUM(' بيان تنفيد مصاريف التسيير'!H59)</f>
        <v>0</v>
      </c>
      <c r="F58" s="143">
        <f t="shared" si="6"/>
        <v>100000</v>
      </c>
      <c r="G58" s="205">
        <f t="shared" si="7"/>
        <v>0</v>
      </c>
    </row>
    <row r="59" spans="1:7" s="1" customFormat="1" ht="14.25" customHeight="1">
      <c r="A59" s="204" t="s">
        <v>518</v>
      </c>
      <c r="B59" s="133" t="s">
        <v>37</v>
      </c>
      <c r="C59" s="143">
        <f>SUM(' بيان تنفيد مصاريف التسيير'!F60)</f>
        <v>216476</v>
      </c>
      <c r="D59" s="143">
        <f>SUM(' بيان تنفيد مصاريف التسيير'!G60)</f>
        <v>191112.15</v>
      </c>
      <c r="E59" s="143">
        <f>SUM(' بيان تنفيد مصاريف التسيير'!H60)</f>
        <v>0</v>
      </c>
      <c r="F59" s="143">
        <f t="shared" si="6"/>
        <v>25363.850000000006</v>
      </c>
      <c r="G59" s="205">
        <f t="shared" si="7"/>
        <v>191112.15</v>
      </c>
    </row>
    <row r="60" spans="1:7" s="1" customFormat="1" ht="14.25" customHeight="1">
      <c r="A60" s="204" t="s">
        <v>519</v>
      </c>
      <c r="B60" s="137" t="s">
        <v>38</v>
      </c>
      <c r="C60" s="143">
        <f>SUM(' بيان تنفيد مصاريف التسيير'!F61)</f>
        <v>150000</v>
      </c>
      <c r="D60" s="143">
        <f>SUM(' بيان تنفيد مصاريف التسيير'!G61)</f>
        <v>80202</v>
      </c>
      <c r="E60" s="143">
        <f>SUM(' بيان تنفيد مصاريف التسيير'!H61)</f>
        <v>80202</v>
      </c>
      <c r="F60" s="143">
        <f t="shared" si="6"/>
        <v>69798</v>
      </c>
      <c r="G60" s="205">
        <f t="shared" si="7"/>
        <v>0</v>
      </c>
    </row>
    <row r="61" spans="1:7" s="1" customFormat="1" ht="14.25" customHeight="1">
      <c r="A61" s="204" t="s">
        <v>520</v>
      </c>
      <c r="B61" s="133" t="s">
        <v>521</v>
      </c>
      <c r="C61" s="143">
        <f>SUM(' بيان تنفيد مصاريف التسيير'!F62)</f>
        <v>2100000</v>
      </c>
      <c r="D61" s="143">
        <f>SUM(' بيان تنفيد مصاريف التسيير'!G62)</f>
        <v>2100000</v>
      </c>
      <c r="E61" s="143">
        <f>SUM(' بيان تنفيد مصاريف التسيير'!H62)</f>
        <v>2100000</v>
      </c>
      <c r="F61" s="143">
        <f t="shared" si="6"/>
        <v>0</v>
      </c>
      <c r="G61" s="205">
        <f t="shared" si="7"/>
        <v>0</v>
      </c>
    </row>
    <row r="62" spans="1:7" s="1" customFormat="1" ht="14.25" customHeight="1">
      <c r="A62" s="204" t="s">
        <v>522</v>
      </c>
      <c r="B62" s="133" t="s">
        <v>39</v>
      </c>
      <c r="C62" s="143">
        <f>SUM(' بيان تنفيد مصاريف التسيير'!F63)</f>
        <v>500000</v>
      </c>
      <c r="D62" s="143">
        <f>SUM(' بيان تنفيد مصاريف التسيير'!G63)</f>
        <v>0</v>
      </c>
      <c r="E62" s="143">
        <f>SUM(' بيان تنفيد مصاريف التسيير'!H63)</f>
        <v>0</v>
      </c>
      <c r="F62" s="143">
        <f t="shared" si="6"/>
        <v>500000</v>
      </c>
      <c r="G62" s="205">
        <f t="shared" si="7"/>
        <v>0</v>
      </c>
    </row>
    <row r="63" spans="1:7" s="1" customFormat="1" ht="14.25" customHeight="1">
      <c r="A63" s="204" t="s">
        <v>523</v>
      </c>
      <c r="B63" s="133" t="s">
        <v>40</v>
      </c>
      <c r="C63" s="143">
        <f>SUM(' بيان تنفيد مصاريف التسيير'!F64)</f>
        <v>1100000</v>
      </c>
      <c r="D63" s="143">
        <f>SUM(' بيان تنفيد مصاريف التسيير'!G64)</f>
        <v>800000</v>
      </c>
      <c r="E63" s="143">
        <f>SUM(' بيان تنفيد مصاريف التسيير'!H64)</f>
        <v>800000</v>
      </c>
      <c r="F63" s="143">
        <f t="shared" si="6"/>
        <v>300000</v>
      </c>
      <c r="G63" s="205">
        <f t="shared" si="7"/>
        <v>0</v>
      </c>
    </row>
    <row r="64" spans="1:7" s="1" customFormat="1" ht="14.25" customHeight="1">
      <c r="A64" s="204" t="s">
        <v>524</v>
      </c>
      <c r="B64" s="133" t="s">
        <v>41</v>
      </c>
      <c r="C64" s="143">
        <f>SUM(' بيان تنفيد مصاريف التسيير'!F65)</f>
        <v>350000</v>
      </c>
      <c r="D64" s="143">
        <f>SUM(' بيان تنفيد مصاريف التسيير'!G65)</f>
        <v>319613.89</v>
      </c>
      <c r="E64" s="143">
        <f>SUM(' بيان تنفيد مصاريف التسيير'!H65)</f>
        <v>0</v>
      </c>
      <c r="F64" s="143">
        <f t="shared" si="6"/>
        <v>30386.109999999986</v>
      </c>
      <c r="G64" s="205">
        <f t="shared" si="7"/>
        <v>319613.89</v>
      </c>
    </row>
    <row r="65" spans="1:7" s="1" customFormat="1" ht="14.25" customHeight="1">
      <c r="A65" s="204" t="s">
        <v>525</v>
      </c>
      <c r="B65" s="137" t="s">
        <v>526</v>
      </c>
      <c r="C65" s="143">
        <f>SUM(' بيان تنفيد مصاريف التسيير'!F66)</f>
        <v>69238</v>
      </c>
      <c r="D65" s="143">
        <f>SUM(' بيان تنفيد مصاريف التسيير'!G66)</f>
        <v>32016</v>
      </c>
      <c r="E65" s="143">
        <f>SUM(' بيان تنفيد مصاريف التسيير'!H66)</f>
        <v>32016</v>
      </c>
      <c r="F65" s="143">
        <f t="shared" si="6"/>
        <v>37222</v>
      </c>
      <c r="G65" s="205">
        <f t="shared" si="7"/>
        <v>0</v>
      </c>
    </row>
    <row r="66" spans="1:7" s="1" customFormat="1" ht="14.25" customHeight="1">
      <c r="A66" s="204" t="s">
        <v>527</v>
      </c>
      <c r="B66" s="137" t="s">
        <v>43</v>
      </c>
      <c r="C66" s="143">
        <f>SUM(' بيان تنفيد مصاريف التسيير'!F67)</f>
        <v>0</v>
      </c>
      <c r="D66" s="143">
        <f>SUM(' بيان تنفيد مصاريف التسيير'!G67)</f>
        <v>0</v>
      </c>
      <c r="E66" s="143">
        <f>SUM(' بيان تنفيد مصاريف التسيير'!H67)</f>
        <v>0</v>
      </c>
      <c r="F66" s="143">
        <f t="shared" si="6"/>
        <v>0</v>
      </c>
      <c r="G66" s="205">
        <f t="shared" si="7"/>
        <v>0</v>
      </c>
    </row>
    <row r="67" spans="1:7" s="1" customFormat="1" ht="14.25" customHeight="1">
      <c r="A67" s="204" t="s">
        <v>528</v>
      </c>
      <c r="B67" s="137" t="s">
        <v>44</v>
      </c>
      <c r="C67" s="143">
        <f>SUM(' بيان تنفيد مصاريف التسيير'!F68)</f>
        <v>30000</v>
      </c>
      <c r="D67" s="143">
        <f>SUM(' بيان تنفيد مصاريف التسيير'!G68)</f>
        <v>28360.8</v>
      </c>
      <c r="E67" s="143">
        <f>SUM(' بيان تنفيد مصاريف التسيير'!H68)</f>
        <v>28080</v>
      </c>
      <c r="F67" s="143">
        <f t="shared" si="6"/>
        <v>1639.2000000000007</v>
      </c>
      <c r="G67" s="205">
        <f t="shared" si="7"/>
        <v>280.7999999999993</v>
      </c>
    </row>
    <row r="68" spans="1:7" s="1" customFormat="1" ht="14.25" customHeight="1">
      <c r="A68" s="204" t="s">
        <v>529</v>
      </c>
      <c r="B68" s="137" t="s">
        <v>530</v>
      </c>
      <c r="C68" s="143">
        <f>SUM(' بيان تنفيد مصاريف التسيير'!F71)</f>
        <v>0</v>
      </c>
      <c r="D68" s="143">
        <f>SUM(' بيان تنفيد مصاريف التسيير'!G71)</f>
        <v>0</v>
      </c>
      <c r="E68" s="143">
        <f>SUM(' بيان تنفيد مصاريف التسيير'!H71)</f>
        <v>0</v>
      </c>
      <c r="F68" s="143">
        <f t="shared" si="6"/>
        <v>0</v>
      </c>
      <c r="G68" s="205">
        <f t="shared" si="7"/>
        <v>0</v>
      </c>
    </row>
    <row r="69" spans="1:7" s="1" customFormat="1" ht="14.25" customHeight="1">
      <c r="A69" s="204" t="s">
        <v>531</v>
      </c>
      <c r="B69" s="137" t="s">
        <v>117</v>
      </c>
      <c r="C69" s="143">
        <f>SUM(' بيان تنفيد مصاريف التسيير'!F72)</f>
        <v>100000</v>
      </c>
      <c r="D69" s="143">
        <f>SUM(' بيان تنفيد مصاريف التسيير'!G72)</f>
        <v>0</v>
      </c>
      <c r="E69" s="143">
        <f>SUM(' بيان تنفيد مصاريف التسيير'!H72)</f>
        <v>0</v>
      </c>
      <c r="F69" s="143">
        <f t="shared" si="6"/>
        <v>100000</v>
      </c>
      <c r="G69" s="205">
        <f t="shared" si="7"/>
        <v>0</v>
      </c>
    </row>
    <row r="70" spans="1:7" s="1" customFormat="1" ht="14.25" customHeight="1">
      <c r="A70" s="204" t="s">
        <v>532</v>
      </c>
      <c r="B70" s="137" t="s">
        <v>533</v>
      </c>
      <c r="C70" s="143">
        <f>SUM(' بيان تنفيد مصاريف التسيير'!F73)</f>
        <v>0</v>
      </c>
      <c r="D70" s="143">
        <f>SUM(' بيان تنفيد مصاريف التسيير'!G73)</f>
        <v>0</v>
      </c>
      <c r="E70" s="143">
        <f>SUM(' بيان تنفيد مصاريف التسيير'!H73)</f>
        <v>0</v>
      </c>
      <c r="F70" s="143">
        <f t="shared" si="6"/>
        <v>0</v>
      </c>
      <c r="G70" s="205">
        <f t="shared" si="7"/>
        <v>0</v>
      </c>
    </row>
    <row r="71" spans="1:7" s="1" customFormat="1" ht="14.25" customHeight="1">
      <c r="A71" s="204" t="s">
        <v>534</v>
      </c>
      <c r="B71" s="137" t="s">
        <v>45</v>
      </c>
      <c r="C71" s="143">
        <f>SUM(' بيان تنفيد مصاريف التسيير'!F74)</f>
        <v>271679.03</v>
      </c>
      <c r="D71" s="143">
        <f>SUM(' بيان تنفيد مصاريف التسيير'!G74)</f>
        <v>222064.61</v>
      </c>
      <c r="E71" s="143">
        <f>SUM(' بيان تنفيد مصاريف التسيير'!H74)</f>
        <v>150177.26</v>
      </c>
      <c r="F71" s="143">
        <f t="shared" si="6"/>
        <v>49614.42000000004</v>
      </c>
      <c r="G71" s="205">
        <f t="shared" si="7"/>
        <v>71887.34999999998</v>
      </c>
    </row>
    <row r="72" spans="1:7" s="1" customFormat="1" ht="14.25" customHeight="1">
      <c r="A72" s="204" t="s">
        <v>535</v>
      </c>
      <c r="B72" s="137" t="s">
        <v>46</v>
      </c>
      <c r="C72" s="143">
        <f>SUM(' بيان تنفيد مصاريف التسيير'!F75)</f>
        <v>112000</v>
      </c>
      <c r="D72" s="143">
        <f>SUM(' بيان تنفيد مصاريف التسيير'!G75)</f>
        <v>0</v>
      </c>
      <c r="E72" s="143">
        <f>SUM(' بيان تنفيد مصاريف التسيير'!H75)</f>
        <v>0</v>
      </c>
      <c r="F72" s="143">
        <f t="shared" si="6"/>
        <v>112000</v>
      </c>
      <c r="G72" s="205">
        <f t="shared" si="7"/>
        <v>0</v>
      </c>
    </row>
    <row r="73" spans="1:7" s="1" customFormat="1" ht="14.25" customHeight="1">
      <c r="A73" s="204" t="s">
        <v>536</v>
      </c>
      <c r="B73" s="137" t="s">
        <v>47</v>
      </c>
      <c r="C73" s="143">
        <f>SUM(' بيان تنفيد مصاريف التسيير'!F76)</f>
        <v>40000</v>
      </c>
      <c r="D73" s="143">
        <f>SUM(' بيان تنفيد مصاريف التسيير'!G76)</f>
        <v>0</v>
      </c>
      <c r="E73" s="143">
        <f>SUM(' بيان تنفيد مصاريف التسيير'!H76)</f>
        <v>0</v>
      </c>
      <c r="F73" s="143">
        <f aca="true" t="shared" si="8" ref="F73:F80">C73-D73</f>
        <v>40000</v>
      </c>
      <c r="G73" s="205">
        <f aca="true" t="shared" si="9" ref="G73:G80">D73-E73</f>
        <v>0</v>
      </c>
    </row>
    <row r="74" spans="1:7" s="1" customFormat="1" ht="14.25" customHeight="1">
      <c r="A74" s="204" t="s">
        <v>537</v>
      </c>
      <c r="B74" s="137" t="s">
        <v>48</v>
      </c>
      <c r="C74" s="143">
        <f>SUM(' بيان تنفيد مصاريف التسيير'!F77)</f>
        <v>0</v>
      </c>
      <c r="D74" s="143">
        <f>SUM(' بيان تنفيد مصاريف التسيير'!G77)</f>
        <v>0</v>
      </c>
      <c r="E74" s="143">
        <f>SUM(' بيان تنفيد مصاريف التسيير'!H77)</f>
        <v>0</v>
      </c>
      <c r="F74" s="143">
        <f t="shared" si="8"/>
        <v>0</v>
      </c>
      <c r="G74" s="205">
        <f t="shared" si="9"/>
        <v>0</v>
      </c>
    </row>
    <row r="75" spans="1:7" s="1" customFormat="1" ht="14.25" customHeight="1">
      <c r="A75" s="204" t="s">
        <v>538</v>
      </c>
      <c r="B75" s="137" t="s">
        <v>49</v>
      </c>
      <c r="C75" s="143">
        <f>SUM(' بيان تنفيد مصاريف التسيير'!F78)</f>
        <v>5000</v>
      </c>
      <c r="D75" s="143">
        <f>SUM(' بيان تنفيد مصاريف التسيير'!G78)</f>
        <v>0</v>
      </c>
      <c r="E75" s="143">
        <f>SUM(' بيان تنفيد مصاريف التسيير'!H78)</f>
        <v>0</v>
      </c>
      <c r="F75" s="143">
        <f t="shared" si="8"/>
        <v>5000</v>
      </c>
      <c r="G75" s="205">
        <f t="shared" si="9"/>
        <v>0</v>
      </c>
    </row>
    <row r="76" spans="1:7" s="1" customFormat="1" ht="14.25" customHeight="1">
      <c r="A76" s="204" t="s">
        <v>539</v>
      </c>
      <c r="B76" s="137" t="s">
        <v>540</v>
      </c>
      <c r="C76" s="143">
        <f>SUM(' بيان تنفيد مصاريف التسيير'!F79)</f>
        <v>80000</v>
      </c>
      <c r="D76" s="143">
        <f>SUM(' بيان تنفيد مصاريف التسيير'!G79)</f>
        <v>0</v>
      </c>
      <c r="E76" s="143">
        <f>SUM(' بيان تنفيد مصاريف التسيير'!H79)</f>
        <v>0</v>
      </c>
      <c r="F76" s="143">
        <f t="shared" si="8"/>
        <v>80000</v>
      </c>
      <c r="G76" s="205">
        <f t="shared" si="9"/>
        <v>0</v>
      </c>
    </row>
    <row r="77" spans="1:7" s="1" customFormat="1" ht="14.25" customHeight="1">
      <c r="A77" s="204" t="s">
        <v>541</v>
      </c>
      <c r="B77" s="137" t="s">
        <v>542</v>
      </c>
      <c r="C77" s="143">
        <f>SUM(' بيان تنفيد مصاريف التسيير'!F80)</f>
        <v>90000</v>
      </c>
      <c r="D77" s="143">
        <f>SUM(' بيان تنفيد مصاريف التسيير'!G80)</f>
        <v>0</v>
      </c>
      <c r="E77" s="143">
        <f>SUM(' بيان تنفيد مصاريف التسيير'!H80)</f>
        <v>0</v>
      </c>
      <c r="F77" s="143">
        <f t="shared" si="8"/>
        <v>90000</v>
      </c>
      <c r="G77" s="205">
        <f t="shared" si="9"/>
        <v>0</v>
      </c>
    </row>
    <row r="78" spans="1:7" s="1" customFormat="1" ht="14.25" customHeight="1" thickBot="1">
      <c r="A78" s="131" t="s">
        <v>753</v>
      </c>
      <c r="B78" s="137" t="s">
        <v>754</v>
      </c>
      <c r="C78" s="143">
        <f>SUM(' بيان تنفيد مصاريف التسيير'!F81)</f>
        <v>50000</v>
      </c>
      <c r="D78" s="143">
        <f>SUM(' بيان تنفيد مصاريف التسيير'!G81)</f>
        <v>0</v>
      </c>
      <c r="E78" s="143">
        <f>SUM(' بيان تنفيد مصاريف التسيير'!H81)</f>
        <v>0</v>
      </c>
      <c r="F78" s="143">
        <f t="shared" si="8"/>
        <v>50000</v>
      </c>
      <c r="G78" s="205">
        <f t="shared" si="9"/>
        <v>0</v>
      </c>
    </row>
    <row r="79" spans="1:7" s="173" customFormat="1" ht="26.25" customHeight="1" thickBot="1">
      <c r="A79" s="212" t="s">
        <v>108</v>
      </c>
      <c r="B79" s="212" t="s">
        <v>109</v>
      </c>
      <c r="C79" s="213" t="s">
        <v>110</v>
      </c>
      <c r="D79" s="213" t="s">
        <v>111</v>
      </c>
      <c r="E79" s="214" t="s">
        <v>112</v>
      </c>
      <c r="F79" s="213" t="s">
        <v>113</v>
      </c>
      <c r="G79" s="213" t="s">
        <v>114</v>
      </c>
    </row>
    <row r="80" spans="1:7" s="1" customFormat="1" ht="14.25" customHeight="1">
      <c r="A80" s="204" t="s">
        <v>543</v>
      </c>
      <c r="B80" s="137" t="s">
        <v>544</v>
      </c>
      <c r="C80" s="143">
        <f>SUM(' بيان تنفيد مصاريف التسيير'!F82)</f>
        <v>2000</v>
      </c>
      <c r="D80" s="143">
        <f>SUM(' بيان تنفيد مصاريف التسيير'!G82)</f>
        <v>0</v>
      </c>
      <c r="E80" s="143">
        <f>SUM(' بيان تنفيد مصاريف التسيير'!H82)</f>
        <v>0</v>
      </c>
      <c r="F80" s="143">
        <f t="shared" si="8"/>
        <v>2000</v>
      </c>
      <c r="G80" s="205">
        <f t="shared" si="9"/>
        <v>0</v>
      </c>
    </row>
    <row r="81" spans="1:7" s="1" customFormat="1" ht="14.25" customHeight="1">
      <c r="A81" s="204" t="s">
        <v>725</v>
      </c>
      <c r="B81" s="137" t="s">
        <v>50</v>
      </c>
      <c r="C81" s="143">
        <f>SUM(' بيان تنفيد مصاريف التسيير'!F83)</f>
        <v>343590</v>
      </c>
      <c r="D81" s="143">
        <f>SUM(' بيان تنفيد مصاريف التسيير'!G83)</f>
        <v>233590</v>
      </c>
      <c r="E81" s="143">
        <f>SUM(' بيان تنفيد مصاريف التسيير'!H83)</f>
        <v>190000</v>
      </c>
      <c r="F81" s="143">
        <f t="shared" si="6"/>
        <v>110000</v>
      </c>
      <c r="G81" s="205">
        <f aca="true" t="shared" si="10" ref="G81:G88">D81-E81</f>
        <v>43590</v>
      </c>
    </row>
    <row r="82" spans="1:7" s="1" customFormat="1" ht="14.25" customHeight="1">
      <c r="A82" s="204" t="s">
        <v>726</v>
      </c>
      <c r="B82" s="249" t="s">
        <v>545</v>
      </c>
      <c r="C82" s="143">
        <f>SUM(' بيان تنفيد مصاريف التسيير'!F84)</f>
        <v>40300.2</v>
      </c>
      <c r="D82" s="143">
        <f>SUM(' بيان تنفيد مصاريف التسيير'!G84)</f>
        <v>28720</v>
      </c>
      <c r="E82" s="143">
        <f>SUM(' بيان تنفيد مصاريف التسيير'!H84)</f>
        <v>28720</v>
      </c>
      <c r="F82" s="143">
        <f t="shared" si="6"/>
        <v>11580.199999999997</v>
      </c>
      <c r="G82" s="205">
        <f t="shared" si="10"/>
        <v>0</v>
      </c>
    </row>
    <row r="83" spans="1:7" s="1" customFormat="1" ht="14.25" customHeight="1">
      <c r="A83" s="204" t="s">
        <v>737</v>
      </c>
      <c r="B83" s="137" t="s">
        <v>546</v>
      </c>
      <c r="C83" s="143">
        <f>SUM(' بيان تنفيد مصاريف التسيير'!F85)</f>
        <v>460000</v>
      </c>
      <c r="D83" s="143">
        <f>SUM(' بيان تنفيد مصاريف التسيير'!G85)</f>
        <v>460000</v>
      </c>
      <c r="E83" s="143">
        <f>SUM(' بيان تنفيد مصاريف التسيير'!H85)</f>
        <v>460000</v>
      </c>
      <c r="F83" s="143">
        <f t="shared" si="6"/>
        <v>0</v>
      </c>
      <c r="G83" s="205">
        <f t="shared" si="10"/>
        <v>0</v>
      </c>
    </row>
    <row r="84" spans="1:7" s="1" customFormat="1" ht="14.25" customHeight="1">
      <c r="A84" s="204" t="s">
        <v>738</v>
      </c>
      <c r="B84" s="137" t="s">
        <v>51</v>
      </c>
      <c r="C84" s="143">
        <f>SUM(' بيان تنفيد مصاريف التسيير'!F86)</f>
        <v>670000</v>
      </c>
      <c r="D84" s="143">
        <f>SUM(' بيان تنفيد مصاريف التسيير'!G86)</f>
        <v>670000</v>
      </c>
      <c r="E84" s="143">
        <f>SUM(' بيان تنفيد مصاريف التسيير'!H86)</f>
        <v>670000</v>
      </c>
      <c r="F84" s="143">
        <f aca="true" t="shared" si="11" ref="F84:F96">C84-D84</f>
        <v>0</v>
      </c>
      <c r="G84" s="205">
        <f t="shared" si="10"/>
        <v>0</v>
      </c>
    </row>
    <row r="85" spans="1:7" s="1" customFormat="1" ht="14.25" customHeight="1">
      <c r="A85" s="204" t="s">
        <v>739</v>
      </c>
      <c r="B85" s="137" t="s">
        <v>52</v>
      </c>
      <c r="C85" s="143">
        <f>SUM(' بيان تنفيد مصاريف التسيير'!F87)</f>
        <v>502986.8</v>
      </c>
      <c r="D85" s="143">
        <f>SUM(' بيان تنفيد مصاريف التسيير'!G87)</f>
        <v>502986.8</v>
      </c>
      <c r="E85" s="143">
        <f>SUM(' بيان تنفيد مصاريف التسيير'!H87)</f>
        <v>500000</v>
      </c>
      <c r="F85" s="143">
        <f t="shared" si="11"/>
        <v>0</v>
      </c>
      <c r="G85" s="205">
        <f t="shared" si="10"/>
        <v>2986.7999999999884</v>
      </c>
    </row>
    <row r="86" spans="1:7" s="1" customFormat="1" ht="14.25" customHeight="1">
      <c r="A86" s="204" t="s">
        <v>740</v>
      </c>
      <c r="B86" s="137" t="s">
        <v>53</v>
      </c>
      <c r="C86" s="143">
        <f>SUM(' بيان تنفيد مصاريف التسيير'!F88)</f>
        <v>30000</v>
      </c>
      <c r="D86" s="143">
        <f>SUM(' بيان تنفيد مصاريف التسيير'!G88)</f>
        <v>28980</v>
      </c>
      <c r="E86" s="143">
        <f>SUM(' بيان تنفيد مصاريف التسيير'!H88)</f>
        <v>28980</v>
      </c>
      <c r="F86" s="143">
        <f t="shared" si="11"/>
        <v>1020</v>
      </c>
      <c r="G86" s="205">
        <f t="shared" si="10"/>
        <v>0</v>
      </c>
    </row>
    <row r="87" spans="1:7" s="1" customFormat="1" ht="14.25" customHeight="1">
      <c r="A87" s="204" t="s">
        <v>741</v>
      </c>
      <c r="B87" s="137" t="s">
        <v>54</v>
      </c>
      <c r="C87" s="143">
        <f>SUM(' بيان تنفيد مصاريف التسيير'!F89)</f>
        <v>41000</v>
      </c>
      <c r="D87" s="143">
        <f>SUM(' بيان تنفيد مصاريف التسيير'!G89)</f>
        <v>40329.3</v>
      </c>
      <c r="E87" s="143">
        <f>SUM(' بيان تنفيد مصاريف التسيير'!H89)</f>
        <v>0</v>
      </c>
      <c r="F87" s="143">
        <f t="shared" si="11"/>
        <v>670.6999999999971</v>
      </c>
      <c r="G87" s="205">
        <f t="shared" si="10"/>
        <v>40329.3</v>
      </c>
    </row>
    <row r="88" spans="1:7" s="1" customFormat="1" ht="14.25" customHeight="1" thickBot="1">
      <c r="A88" s="204" t="s">
        <v>755</v>
      </c>
      <c r="B88" s="137" t="s">
        <v>55</v>
      </c>
      <c r="C88" s="143">
        <f>SUM(' بيان تنفيد مصاريف التسيير'!F90)</f>
        <v>205396</v>
      </c>
      <c r="D88" s="143">
        <f>SUM(' بيان تنفيد مصاريف التسيير'!G90)</f>
        <v>151447.2</v>
      </c>
      <c r="E88" s="143">
        <f>SUM(' بيان تنفيد مصاريف التسيير'!H90)</f>
        <v>125292</v>
      </c>
      <c r="F88" s="143">
        <f t="shared" si="11"/>
        <v>53948.79999999999</v>
      </c>
      <c r="G88" s="205">
        <f t="shared" si="10"/>
        <v>26155.20000000001</v>
      </c>
    </row>
    <row r="89" spans="1:7" s="1" customFormat="1" ht="16.5" thickBot="1">
      <c r="A89" s="496" t="s">
        <v>676</v>
      </c>
      <c r="B89" s="496"/>
      <c r="C89" s="220">
        <f>SUM(C51:C88)</f>
        <v>9179971.350000001</v>
      </c>
      <c r="D89" s="220">
        <f>SUM(D51:D88)</f>
        <v>6526806.069999999</v>
      </c>
      <c r="E89" s="220">
        <f>SUM(E51:E88)</f>
        <v>5784256.84</v>
      </c>
      <c r="F89" s="220">
        <f>SUM(F51:F88)</f>
        <v>2653165.2800000003</v>
      </c>
      <c r="G89" s="220">
        <f>SUM(G51:G88)</f>
        <v>742549.23</v>
      </c>
    </row>
    <row r="90" spans="1:7" s="1" customFormat="1" ht="14.25" customHeight="1">
      <c r="A90" s="204" t="s">
        <v>548</v>
      </c>
      <c r="B90" s="137" t="s">
        <v>549</v>
      </c>
      <c r="C90" s="143">
        <f>SUM(' بيان تنفيد مصاريف التسيير'!F93)</f>
        <v>4120.09</v>
      </c>
      <c r="D90" s="143">
        <f>SUM(' بيان تنفيد مصاريف التسيير'!G93)</f>
        <v>4120.09</v>
      </c>
      <c r="E90" s="143">
        <f>SUM(' بيان تنفيد مصاريف التسيير'!H93)</f>
        <v>4120.09</v>
      </c>
      <c r="F90" s="143">
        <f t="shared" si="11"/>
        <v>0</v>
      </c>
      <c r="G90" s="205">
        <f aca="true" t="shared" si="12" ref="G90:G96">D90-E90</f>
        <v>0</v>
      </c>
    </row>
    <row r="91" spans="1:7" s="1" customFormat="1" ht="14.25" customHeight="1">
      <c r="A91" s="204" t="s">
        <v>550</v>
      </c>
      <c r="B91" s="137" t="s">
        <v>551</v>
      </c>
      <c r="C91" s="143">
        <f>SUM(' بيان تنفيد مصاريف التسيير'!F94)</f>
        <v>245954.31</v>
      </c>
      <c r="D91" s="143">
        <f>SUM(' بيان تنفيد مصاريف التسيير'!G94)</f>
        <v>245954.31</v>
      </c>
      <c r="E91" s="143">
        <f>SUM(' بيان تنفيد مصاريف التسيير'!H94)</f>
        <v>245954.31</v>
      </c>
      <c r="F91" s="143">
        <f t="shared" si="11"/>
        <v>0</v>
      </c>
      <c r="G91" s="205">
        <f t="shared" si="12"/>
        <v>0</v>
      </c>
    </row>
    <row r="92" spans="1:7" s="1" customFormat="1" ht="14.25" customHeight="1">
      <c r="A92" s="204" t="s">
        <v>552</v>
      </c>
      <c r="B92" s="137" t="s">
        <v>553</v>
      </c>
      <c r="C92" s="143">
        <f>SUM(' بيان تنفيد مصاريف التسيير'!F95)</f>
        <v>2051863.65</v>
      </c>
      <c r="D92" s="143">
        <f>SUM(' بيان تنفيد مصاريف التسيير'!G95)</f>
        <v>2051863.65</v>
      </c>
      <c r="E92" s="143">
        <f>SUM(' بيان تنفيد مصاريف التسيير'!H95)</f>
        <v>2051863.65</v>
      </c>
      <c r="F92" s="143">
        <f t="shared" si="11"/>
        <v>0</v>
      </c>
      <c r="G92" s="205">
        <f t="shared" si="12"/>
        <v>0</v>
      </c>
    </row>
    <row r="93" spans="1:7" s="1" customFormat="1" ht="14.25" customHeight="1">
      <c r="A93" s="204" t="s">
        <v>554</v>
      </c>
      <c r="B93" s="137" t="s">
        <v>555</v>
      </c>
      <c r="C93" s="143">
        <f>SUM(' بيان تنفيد مصاريف التسيير'!F96)</f>
        <v>1260058.96</v>
      </c>
      <c r="D93" s="143">
        <f>SUM(' بيان تنفيد مصاريف التسيير'!G96)</f>
        <v>1260058.96</v>
      </c>
      <c r="E93" s="143">
        <f>SUM(' بيان تنفيد مصاريف التسيير'!H96)</f>
        <v>1260058.96</v>
      </c>
      <c r="F93" s="143">
        <f t="shared" si="11"/>
        <v>0</v>
      </c>
      <c r="G93" s="205">
        <f t="shared" si="12"/>
        <v>0</v>
      </c>
    </row>
    <row r="94" spans="1:7" s="1" customFormat="1" ht="14.25" customHeight="1">
      <c r="A94" s="204" t="s">
        <v>556</v>
      </c>
      <c r="B94" s="137" t="s">
        <v>557</v>
      </c>
      <c r="C94" s="143">
        <f>SUM(' بيان تنفيد مصاريف التسيير'!F97)</f>
        <v>1345456.46</v>
      </c>
      <c r="D94" s="143">
        <f>SUM(' بيان تنفيد مصاريف التسيير'!G97)</f>
        <v>1345456.46</v>
      </c>
      <c r="E94" s="143">
        <f>SUM(' بيان تنفيد مصاريف التسيير'!H97)</f>
        <v>1345456.46</v>
      </c>
      <c r="F94" s="143">
        <f t="shared" si="11"/>
        <v>0</v>
      </c>
      <c r="G94" s="205">
        <f t="shared" si="12"/>
        <v>0</v>
      </c>
    </row>
    <row r="95" spans="1:7" s="1" customFormat="1" ht="14.25" customHeight="1">
      <c r="A95" s="204" t="s">
        <v>762</v>
      </c>
      <c r="B95" s="137" t="s">
        <v>756</v>
      </c>
      <c r="C95" s="143">
        <f>SUM(' بيان تنفيد مصاريف التسيير'!F98)</f>
        <v>1106691.05</v>
      </c>
      <c r="D95" s="143">
        <f>SUM(' بيان تنفيد مصاريف التسيير'!G98)</f>
        <v>1106691.05</v>
      </c>
      <c r="E95" s="143">
        <f>SUM(' بيان تنفيد مصاريف التسيير'!H98)</f>
        <v>1106691.05</v>
      </c>
      <c r="F95" s="143">
        <f>C95-D95</f>
        <v>0</v>
      </c>
      <c r="G95" s="205">
        <f>D95-E95</f>
        <v>0</v>
      </c>
    </row>
    <row r="96" spans="1:7" s="1" customFormat="1" ht="14.25" customHeight="1" thickBot="1">
      <c r="A96" s="204" t="s">
        <v>841</v>
      </c>
      <c r="B96" s="137" t="s">
        <v>558</v>
      </c>
      <c r="C96" s="143">
        <f>SUM(' بيان تنفيد مصاريف التسيير'!F101)</f>
        <v>45555.96</v>
      </c>
      <c r="D96" s="143">
        <f>SUM(' بيان تنفيد مصاريف التسيير'!G101)</f>
        <v>19836.81</v>
      </c>
      <c r="E96" s="143">
        <f>SUM(' بيان تنفيد مصاريف التسيير'!H101)</f>
        <v>19836.81</v>
      </c>
      <c r="F96" s="143">
        <f t="shared" si="11"/>
        <v>25719.149999999998</v>
      </c>
      <c r="G96" s="205">
        <f t="shared" si="12"/>
        <v>0</v>
      </c>
    </row>
    <row r="97" spans="1:7" s="1" customFormat="1" ht="16.5" thickBot="1">
      <c r="A97" s="496" t="s">
        <v>705</v>
      </c>
      <c r="B97" s="496"/>
      <c r="C97" s="220">
        <f>SUM(C90:C96)</f>
        <v>6059700.4799999995</v>
      </c>
      <c r="D97" s="220">
        <f>SUM(D90:D96)</f>
        <v>6033981.329999999</v>
      </c>
      <c r="E97" s="220">
        <f>SUM(E90:E96)</f>
        <v>6033981.329999999</v>
      </c>
      <c r="F97" s="220">
        <f>SUM(F90:F96)</f>
        <v>25719.149999999998</v>
      </c>
      <c r="G97" s="220">
        <f>SUM(G90:G96)</f>
        <v>0</v>
      </c>
    </row>
    <row r="98" spans="1:8" s="145" customFormat="1" ht="15" customHeight="1" thickBot="1">
      <c r="A98" s="499" t="s">
        <v>83</v>
      </c>
      <c r="B98" s="499"/>
      <c r="C98" s="221">
        <f>C32+C50+C89+C97</f>
        <v>48257734.919999994</v>
      </c>
      <c r="D98" s="221">
        <f>D32+D50+D89+D97</f>
        <v>43034453.22</v>
      </c>
      <c r="E98" s="221">
        <f>E32+E50+E89+E97</f>
        <v>42016853.67</v>
      </c>
      <c r="F98" s="221">
        <f>F32+F50+F89+F97</f>
        <v>5223281.700000001</v>
      </c>
      <c r="G98" s="221">
        <f>G32+G50+G89+G97</f>
        <v>1017599.55</v>
      </c>
      <c r="H98" s="136"/>
    </row>
    <row r="99" spans="1:7" s="1" customFormat="1" ht="14.25" customHeight="1">
      <c r="A99" s="204" t="s">
        <v>560</v>
      </c>
      <c r="B99" s="133" t="s">
        <v>57</v>
      </c>
      <c r="C99" s="143">
        <f>SUM(' بيان تنفيد مصاريف التسيير'!F104)</f>
        <v>850000</v>
      </c>
      <c r="D99" s="143">
        <f>SUM(' بيان تنفيد مصاريف التسيير'!G104)</f>
        <v>850000</v>
      </c>
      <c r="E99" s="143">
        <f>SUM(' بيان تنفيد مصاريف التسيير'!H104)</f>
        <v>850000</v>
      </c>
      <c r="F99" s="143">
        <f aca="true" t="shared" si="13" ref="F99:G103">C99-D99</f>
        <v>0</v>
      </c>
      <c r="G99" s="205">
        <f t="shared" si="13"/>
        <v>0</v>
      </c>
    </row>
    <row r="100" spans="1:7" s="1" customFormat="1" ht="14.25" customHeight="1">
      <c r="A100" s="204" t="s">
        <v>561</v>
      </c>
      <c r="B100" s="137" t="s">
        <v>562</v>
      </c>
      <c r="C100" s="143">
        <f>SUM(' بيان تنفيد مصاريف التسيير'!F105)</f>
        <v>1100000</v>
      </c>
      <c r="D100" s="143">
        <f>SUM(' بيان تنفيد مصاريف التسيير'!G105)</f>
        <v>1050000</v>
      </c>
      <c r="E100" s="143">
        <f>SUM(' بيان تنفيد مصاريف التسيير'!H105)</f>
        <v>1000000</v>
      </c>
      <c r="F100" s="143">
        <f t="shared" si="13"/>
        <v>50000</v>
      </c>
      <c r="G100" s="205">
        <f t="shared" si="13"/>
        <v>50000</v>
      </c>
    </row>
    <row r="101" spans="1:7" s="1" customFormat="1" ht="14.25" customHeight="1">
      <c r="A101" s="204" t="s">
        <v>563</v>
      </c>
      <c r="B101" s="137" t="s">
        <v>624</v>
      </c>
      <c r="C101" s="143">
        <f>SUM(' بيان تنفيد مصاريف التسيير'!F106)</f>
        <v>0</v>
      </c>
      <c r="D101" s="143">
        <f>SUM(' بيان تنفيد مصاريف التسيير'!G106)</f>
        <v>0</v>
      </c>
      <c r="E101" s="143">
        <f>SUM(' بيان تنفيد مصاريف التسيير'!H106)</f>
        <v>0</v>
      </c>
      <c r="F101" s="143">
        <f t="shared" si="13"/>
        <v>0</v>
      </c>
      <c r="G101" s="205">
        <f t="shared" si="13"/>
        <v>0</v>
      </c>
    </row>
    <row r="102" spans="1:7" s="1" customFormat="1" ht="14.25" customHeight="1">
      <c r="A102" s="204" t="s">
        <v>796</v>
      </c>
      <c r="B102" s="137" t="s">
        <v>625</v>
      </c>
      <c r="C102" s="143">
        <f>SUM(' بيان تنفيد مصاريف التسيير'!F107)</f>
        <v>10847.4</v>
      </c>
      <c r="D102" s="143">
        <f>SUM(' بيان تنفيد مصاريف التسيير'!G107)</f>
        <v>10847.4</v>
      </c>
      <c r="E102" s="143">
        <f>SUM(' بيان تنفيد مصاريف التسيير'!H107)</f>
        <v>0</v>
      </c>
      <c r="F102" s="143">
        <f t="shared" si="13"/>
        <v>0</v>
      </c>
      <c r="G102" s="205">
        <f t="shared" si="13"/>
        <v>10847.4</v>
      </c>
    </row>
    <row r="103" spans="1:7" s="1" customFormat="1" ht="14.25" customHeight="1" thickBot="1">
      <c r="A103" s="131" t="s">
        <v>763</v>
      </c>
      <c r="B103" s="137" t="s">
        <v>764</v>
      </c>
      <c r="C103" s="143">
        <f>SUM(' بيان تنفيد مصاريف التسيير'!F108)</f>
        <v>90000</v>
      </c>
      <c r="D103" s="143">
        <f>SUM(' بيان تنفيد مصاريف التسيير'!G108)</f>
        <v>0</v>
      </c>
      <c r="E103" s="143">
        <f>SUM(' بيان تنفيد مصاريف التسيير'!H108)</f>
        <v>0</v>
      </c>
      <c r="F103" s="143">
        <f t="shared" si="13"/>
        <v>90000</v>
      </c>
      <c r="G103" s="205">
        <f t="shared" si="13"/>
        <v>0</v>
      </c>
    </row>
    <row r="104" spans="1:7" s="1" customFormat="1" ht="16.5" thickBot="1">
      <c r="A104" s="496" t="s">
        <v>674</v>
      </c>
      <c r="B104" s="496"/>
      <c r="C104" s="220">
        <f>SUM(C99:C103)</f>
        <v>2050847.4</v>
      </c>
      <c r="D104" s="220">
        <f>SUM(D99:D103)</f>
        <v>1910847.4</v>
      </c>
      <c r="E104" s="220">
        <f>SUM(E99:E103)</f>
        <v>1850000</v>
      </c>
      <c r="F104" s="220">
        <f>SUM(F99:F103)</f>
        <v>140000</v>
      </c>
      <c r="G104" s="220">
        <f>SUM(G99:G103)</f>
        <v>60847.4</v>
      </c>
    </row>
    <row r="105" spans="1:7" s="1" customFormat="1" ht="13.5" customHeight="1">
      <c r="A105" s="204" t="s">
        <v>564</v>
      </c>
      <c r="B105" s="137" t="s">
        <v>58</v>
      </c>
      <c r="C105" s="143">
        <f>SUM(' بيان تنفيد مصاريف التسيير'!F110)</f>
        <v>125000</v>
      </c>
      <c r="D105" s="143">
        <f>SUM(' بيان تنفيد مصاريف التسيير'!G110)</f>
        <v>0</v>
      </c>
      <c r="E105" s="143">
        <f>SUM(' بيان تنفيد مصاريف التسيير'!H110)</f>
        <v>0</v>
      </c>
      <c r="F105" s="143">
        <f aca="true" t="shared" si="14" ref="F105:G166">C105-D105</f>
        <v>125000</v>
      </c>
      <c r="G105" s="205">
        <f t="shared" si="14"/>
        <v>0</v>
      </c>
    </row>
    <row r="106" spans="1:7" s="1" customFormat="1" ht="13.5" customHeight="1">
      <c r="A106" s="204" t="s">
        <v>565</v>
      </c>
      <c r="B106" s="137" t="s">
        <v>59</v>
      </c>
      <c r="C106" s="143">
        <f>SUM(' بيان تنفيد مصاريف التسيير'!F111)</f>
        <v>3000000</v>
      </c>
      <c r="D106" s="143">
        <f>SUM(' بيان تنفيد مصاريف التسيير'!G111)</f>
        <v>2560000</v>
      </c>
      <c r="E106" s="143">
        <f>SUM(' بيان تنفيد مصاريف التسيير'!H111)</f>
        <v>2560000</v>
      </c>
      <c r="F106" s="143">
        <f t="shared" si="14"/>
        <v>440000</v>
      </c>
      <c r="G106" s="205">
        <f t="shared" si="14"/>
        <v>0</v>
      </c>
    </row>
    <row r="107" spans="1:7" s="1" customFormat="1" ht="13.5" customHeight="1" thickBot="1">
      <c r="A107" s="204" t="s">
        <v>566</v>
      </c>
      <c r="B107" s="137" t="s">
        <v>60</v>
      </c>
      <c r="C107" s="143">
        <f>SUM(' بيان تنفيد مصاريف التسيير'!F112)</f>
        <v>50000</v>
      </c>
      <c r="D107" s="143">
        <f>SUM(' بيان تنفيد مصاريف التسيير'!G112)</f>
        <v>0</v>
      </c>
      <c r="E107" s="143">
        <f>SUM(' بيان تنفيد مصاريف التسيير'!H112)</f>
        <v>0</v>
      </c>
      <c r="F107" s="143">
        <f t="shared" si="14"/>
        <v>50000</v>
      </c>
      <c r="G107" s="205">
        <f t="shared" si="14"/>
        <v>0</v>
      </c>
    </row>
    <row r="108" spans="1:7" s="1" customFormat="1" ht="16.5" thickBot="1">
      <c r="A108" s="496" t="s">
        <v>675</v>
      </c>
      <c r="B108" s="496"/>
      <c r="C108" s="220">
        <f>SUM(C105:C107)</f>
        <v>3175000</v>
      </c>
      <c r="D108" s="220">
        <f>SUM(D105:D107)</f>
        <v>2560000</v>
      </c>
      <c r="E108" s="220">
        <f>SUM(E105:E107)</f>
        <v>2560000</v>
      </c>
      <c r="F108" s="220">
        <f>SUM(F105:F107)</f>
        <v>615000</v>
      </c>
      <c r="G108" s="220">
        <f>SUM(G105:G107)</f>
        <v>0</v>
      </c>
    </row>
    <row r="109" spans="1:7" s="1" customFormat="1" ht="12.75" customHeight="1">
      <c r="A109" s="204" t="s">
        <v>567</v>
      </c>
      <c r="B109" s="137" t="s">
        <v>623</v>
      </c>
      <c r="C109" s="143">
        <f>SUM(' بيان تنفيد مصاريف التسيير'!F114)</f>
        <v>30000</v>
      </c>
      <c r="D109" s="143">
        <f>SUM(' بيان تنفيد مصاريف التسيير'!G114)</f>
        <v>0</v>
      </c>
      <c r="E109" s="143">
        <f>SUM(' بيان تنفيد مصاريف التسيير'!H114)</f>
        <v>0</v>
      </c>
      <c r="F109" s="143">
        <f t="shared" si="14"/>
        <v>30000</v>
      </c>
      <c r="G109" s="205">
        <f t="shared" si="14"/>
        <v>0</v>
      </c>
    </row>
    <row r="110" spans="1:7" s="1" customFormat="1" ht="14.25" customHeight="1">
      <c r="A110" s="204" t="s">
        <v>568</v>
      </c>
      <c r="B110" s="137" t="s">
        <v>569</v>
      </c>
      <c r="C110" s="143">
        <f>SUM(' بيان تنفيد مصاريف التسيير'!F115)</f>
        <v>50000</v>
      </c>
      <c r="D110" s="143">
        <f>SUM(' بيان تنفيد مصاريف التسيير'!G115)</f>
        <v>0</v>
      </c>
      <c r="E110" s="143">
        <f>SUM(' بيان تنفيد مصاريف التسيير'!H115)</f>
        <v>0</v>
      </c>
      <c r="F110" s="143">
        <f t="shared" si="14"/>
        <v>50000</v>
      </c>
      <c r="G110" s="205">
        <f t="shared" si="14"/>
        <v>0</v>
      </c>
    </row>
    <row r="111" spans="1:7" s="1" customFormat="1" ht="14.25" customHeight="1">
      <c r="A111" s="204" t="s">
        <v>570</v>
      </c>
      <c r="B111" s="137" t="s">
        <v>61</v>
      </c>
      <c r="C111" s="143">
        <f>SUM(' بيان تنفيد مصاريف التسيير'!F116)</f>
        <v>90000</v>
      </c>
      <c r="D111" s="143">
        <f>SUM(' بيان تنفيد مصاريف التسيير'!G116)</f>
        <v>0</v>
      </c>
      <c r="E111" s="143">
        <f>SUM(' بيان تنفيد مصاريف التسيير'!H116)</f>
        <v>0</v>
      </c>
      <c r="F111" s="143">
        <f t="shared" si="14"/>
        <v>90000</v>
      </c>
      <c r="G111" s="205">
        <f t="shared" si="14"/>
        <v>0</v>
      </c>
    </row>
    <row r="112" spans="1:7" s="1" customFormat="1" ht="14.25" customHeight="1">
      <c r="A112" s="204" t="s">
        <v>571</v>
      </c>
      <c r="B112" s="137" t="s">
        <v>62</v>
      </c>
      <c r="C112" s="143">
        <f>SUM(' بيان تنفيد مصاريف التسيير'!F117)</f>
        <v>100000</v>
      </c>
      <c r="D112" s="143">
        <f>SUM(' بيان تنفيد مصاريف التسيير'!G117)</f>
        <v>86.77</v>
      </c>
      <c r="E112" s="143">
        <f>SUM(' بيان تنفيد مصاريف التسيير'!H117)</f>
        <v>86.77</v>
      </c>
      <c r="F112" s="143">
        <f t="shared" si="14"/>
        <v>99913.23</v>
      </c>
      <c r="G112" s="205">
        <f t="shared" si="14"/>
        <v>0</v>
      </c>
    </row>
    <row r="113" spans="1:7" s="1" customFormat="1" ht="14.25" customHeight="1">
      <c r="A113" s="204" t="s">
        <v>572</v>
      </c>
      <c r="B113" s="137" t="s">
        <v>63</v>
      </c>
      <c r="C113" s="143">
        <f>SUM(' بيان تنفيد مصاريف التسيير'!F118)</f>
        <v>150000</v>
      </c>
      <c r="D113" s="143">
        <f>SUM(' بيان تنفيد مصاريف التسيير'!G118)</f>
        <v>146714.4</v>
      </c>
      <c r="E113" s="143">
        <f>SUM(' بيان تنفيد مصاريف التسيير'!H118)</f>
        <v>146714.4</v>
      </c>
      <c r="F113" s="143">
        <f t="shared" si="14"/>
        <v>3285.600000000006</v>
      </c>
      <c r="G113" s="205">
        <f t="shared" si="14"/>
        <v>0</v>
      </c>
    </row>
    <row r="114" spans="1:7" s="1" customFormat="1" ht="14.25" customHeight="1" thickBot="1">
      <c r="A114" s="204" t="s">
        <v>573</v>
      </c>
      <c r="B114" s="137" t="s">
        <v>574</v>
      </c>
      <c r="C114" s="143">
        <f>SUM(' بيان تنفيد مصاريف التسيير'!F119)</f>
        <v>15000</v>
      </c>
      <c r="D114" s="143">
        <f>SUM(' بيان تنفيد مصاريف التسيير'!G119)</f>
        <v>0</v>
      </c>
      <c r="E114" s="143">
        <f>SUM(' بيان تنفيد مصاريف التسيير'!H119)</f>
        <v>0</v>
      </c>
      <c r="F114" s="143">
        <f t="shared" si="14"/>
        <v>15000</v>
      </c>
      <c r="G114" s="205">
        <f t="shared" si="14"/>
        <v>0</v>
      </c>
    </row>
    <row r="115" spans="1:7" s="1" customFormat="1" ht="16.5" thickBot="1">
      <c r="A115" s="496" t="s">
        <v>676</v>
      </c>
      <c r="B115" s="496"/>
      <c r="C115" s="220">
        <f>SUM(C109:C114)</f>
        <v>435000</v>
      </c>
      <c r="D115" s="220">
        <f>SUM(D109:D114)</f>
        <v>146801.16999999998</v>
      </c>
      <c r="E115" s="220">
        <f>SUM(E109:E114)</f>
        <v>146801.16999999998</v>
      </c>
      <c r="F115" s="220">
        <f>SUM(F109:F114)</f>
        <v>288198.82999999996</v>
      </c>
      <c r="G115" s="220">
        <f>SUM(G109:G114)</f>
        <v>0</v>
      </c>
    </row>
    <row r="116" spans="1:7" s="1" customFormat="1" ht="14.25" customHeight="1" thickBot="1">
      <c r="A116" s="204" t="s">
        <v>575</v>
      </c>
      <c r="B116" s="137" t="s">
        <v>64</v>
      </c>
      <c r="C116" s="143">
        <f>SUM(' بيان تنفيد مصاريف التسيير'!F121)</f>
        <v>0</v>
      </c>
      <c r="D116" s="143">
        <f>SUM(' بيان تنفيد مصاريف التسيير'!G121)</f>
        <v>0</v>
      </c>
      <c r="E116" s="143">
        <f>SUM(' بيان تنفيد مصاريف التسيير'!H121)</f>
        <v>0</v>
      </c>
      <c r="F116" s="143">
        <f t="shared" si="14"/>
        <v>0</v>
      </c>
      <c r="G116" s="205">
        <f t="shared" si="14"/>
        <v>0</v>
      </c>
    </row>
    <row r="117" spans="1:7" s="173" customFormat="1" ht="26.25" customHeight="1" thickBot="1">
      <c r="A117" s="212" t="s">
        <v>108</v>
      </c>
      <c r="B117" s="212" t="s">
        <v>109</v>
      </c>
      <c r="C117" s="213" t="s">
        <v>110</v>
      </c>
      <c r="D117" s="213" t="s">
        <v>111</v>
      </c>
      <c r="E117" s="214" t="s">
        <v>112</v>
      </c>
      <c r="F117" s="213" t="s">
        <v>113</v>
      </c>
      <c r="G117" s="213" t="s">
        <v>114</v>
      </c>
    </row>
    <row r="118" spans="1:7" s="1" customFormat="1" ht="14.25" customHeight="1" thickBot="1">
      <c r="A118" s="204" t="s">
        <v>576</v>
      </c>
      <c r="B118" s="137" t="s">
        <v>65</v>
      </c>
      <c r="C118" s="143">
        <f>SUM(' بيان تنفيد مصاريف التسيير'!F122)</f>
        <v>0</v>
      </c>
      <c r="D118" s="143">
        <f>SUM(' بيان تنفيد مصاريف التسيير'!G122)</f>
        <v>0</v>
      </c>
      <c r="E118" s="143">
        <f>SUM(' بيان تنفيد مصاريف التسيير'!H122)</f>
        <v>0</v>
      </c>
      <c r="F118" s="143">
        <f t="shared" si="14"/>
        <v>0</v>
      </c>
      <c r="G118" s="205">
        <f t="shared" si="14"/>
        <v>0</v>
      </c>
    </row>
    <row r="119" spans="1:7" s="1" customFormat="1" ht="16.5" thickBot="1">
      <c r="A119" s="496" t="s">
        <v>705</v>
      </c>
      <c r="B119" s="496"/>
      <c r="C119" s="220">
        <f>SUM(C116:C118)</f>
        <v>0</v>
      </c>
      <c r="D119" s="220">
        <f>SUM(D116:D118)</f>
        <v>0</v>
      </c>
      <c r="E119" s="220">
        <f>SUM(E116:E118)</f>
        <v>0</v>
      </c>
      <c r="F119" s="220">
        <f>SUM(F116:F118)</f>
        <v>0</v>
      </c>
      <c r="G119" s="220">
        <f>SUM(G116:G118)</f>
        <v>0</v>
      </c>
    </row>
    <row r="120" spans="1:7" s="1" customFormat="1" ht="14.25" customHeight="1" thickBot="1">
      <c r="A120" s="204" t="s">
        <v>577</v>
      </c>
      <c r="B120" s="137" t="s">
        <v>64</v>
      </c>
      <c r="C120" s="143">
        <f>SUM(' بيان تنفيد مصاريف التسيير'!F124)</f>
        <v>0</v>
      </c>
      <c r="D120" s="143">
        <f>SUM(' بيان تنفيد مصاريف التسيير'!G124)</f>
        <v>0</v>
      </c>
      <c r="E120" s="143">
        <f>SUM(' بيان تنفيد مصاريف التسيير'!H124)</f>
        <v>0</v>
      </c>
      <c r="F120" s="143">
        <f t="shared" si="14"/>
        <v>0</v>
      </c>
      <c r="G120" s="205">
        <f t="shared" si="14"/>
        <v>0</v>
      </c>
    </row>
    <row r="121" spans="1:7" s="1" customFormat="1" ht="16.5" thickBot="1">
      <c r="A121" s="496" t="s">
        <v>706</v>
      </c>
      <c r="B121" s="496"/>
      <c r="C121" s="220">
        <f>SUM(C120)</f>
        <v>0</v>
      </c>
      <c r="D121" s="220">
        <f>SUM(D120)</f>
        <v>0</v>
      </c>
      <c r="E121" s="220">
        <f>SUM(E120)</f>
        <v>0</v>
      </c>
      <c r="F121" s="220">
        <f>SUM(F120)</f>
        <v>0</v>
      </c>
      <c r="G121" s="220">
        <f>SUM(G120)</f>
        <v>0</v>
      </c>
    </row>
    <row r="122" spans="1:7" s="1" customFormat="1" ht="15.75" customHeight="1">
      <c r="A122" s="204" t="s">
        <v>579</v>
      </c>
      <c r="B122" s="137" t="s">
        <v>580</v>
      </c>
      <c r="C122" s="143">
        <f>SUM(' بيان تنفيد مصاريف التسيير'!F126)</f>
        <v>0</v>
      </c>
      <c r="D122" s="143">
        <f>SUM(' بيان تنفيد مصاريف التسيير'!G126)</f>
        <v>0</v>
      </c>
      <c r="E122" s="143">
        <f>SUM(' بيان تنفيد مصاريف التسيير'!H126)</f>
        <v>0</v>
      </c>
      <c r="F122" s="143">
        <f t="shared" si="14"/>
        <v>0</v>
      </c>
      <c r="G122" s="205">
        <f t="shared" si="14"/>
        <v>0</v>
      </c>
    </row>
    <row r="123" spans="1:7" s="1" customFormat="1" ht="15.75" customHeight="1">
      <c r="A123" s="204" t="s">
        <v>581</v>
      </c>
      <c r="B123" s="137" t="s">
        <v>118</v>
      </c>
      <c r="C123" s="143">
        <f>SUM(' بيان تنفيد مصاريف التسيير'!F127)</f>
        <v>230633.72</v>
      </c>
      <c r="D123" s="143">
        <f>SUM(' بيان تنفيد مصاريف التسيير'!G127)</f>
        <v>30633.72</v>
      </c>
      <c r="E123" s="143">
        <f>SUM(' بيان تنفيد مصاريف التسيير'!H127)</f>
        <v>5332.79</v>
      </c>
      <c r="F123" s="143">
        <f t="shared" si="14"/>
        <v>200000</v>
      </c>
      <c r="G123" s="205">
        <f t="shared" si="14"/>
        <v>25300.93</v>
      </c>
    </row>
    <row r="124" spans="1:7" s="1" customFormat="1" ht="15.75" customHeight="1">
      <c r="A124" s="204" t="s">
        <v>582</v>
      </c>
      <c r="B124" s="137" t="s">
        <v>66</v>
      </c>
      <c r="C124" s="143">
        <f>SUM(' بيان تنفيد مصاريف التسيير'!F128)</f>
        <v>100000</v>
      </c>
      <c r="D124" s="143">
        <f>SUM(' بيان تنفيد مصاريف التسيير'!G128)</f>
        <v>0</v>
      </c>
      <c r="E124" s="143">
        <f>SUM(' بيان تنفيد مصاريف التسيير'!H128)</f>
        <v>0</v>
      </c>
      <c r="F124" s="143">
        <f t="shared" si="14"/>
        <v>100000</v>
      </c>
      <c r="G124" s="205">
        <f t="shared" si="14"/>
        <v>0</v>
      </c>
    </row>
    <row r="125" spans="1:7" s="1" customFormat="1" ht="15.75" customHeight="1" thickBot="1">
      <c r="A125" s="204" t="s">
        <v>765</v>
      </c>
      <c r="B125" s="137" t="s">
        <v>67</v>
      </c>
      <c r="C125" s="143">
        <f>SUM(' بيان تنفيد مصاريف التسيير'!F131)</f>
        <v>9500</v>
      </c>
      <c r="D125" s="143">
        <f>SUM(' بيان تنفيد مصاريف التسيير'!G131)</f>
        <v>9500</v>
      </c>
      <c r="E125" s="143">
        <f>SUM(' بيان تنفيد مصاريف التسيير'!H131)</f>
        <v>0</v>
      </c>
      <c r="F125" s="143">
        <f t="shared" si="14"/>
        <v>0</v>
      </c>
      <c r="G125" s="205">
        <f t="shared" si="14"/>
        <v>9500</v>
      </c>
    </row>
    <row r="126" spans="1:7" s="1" customFormat="1" ht="16.5" thickBot="1">
      <c r="A126" s="496" t="s">
        <v>678</v>
      </c>
      <c r="B126" s="496"/>
      <c r="C126" s="220">
        <f>SUM(C122:C125)</f>
        <v>340133.72</v>
      </c>
      <c r="D126" s="220">
        <f>SUM(D122:D125)</f>
        <v>40133.72</v>
      </c>
      <c r="E126" s="220">
        <f>SUM(E122:E125)</f>
        <v>5332.79</v>
      </c>
      <c r="F126" s="220">
        <f>SUM(F122:F125)</f>
        <v>300000</v>
      </c>
      <c r="G126" s="220">
        <f>SUM(G122:G125)</f>
        <v>34800.93</v>
      </c>
    </row>
    <row r="127" spans="1:7" s="1" customFormat="1" ht="16.5" customHeight="1" thickBot="1">
      <c r="A127" s="204" t="s">
        <v>585</v>
      </c>
      <c r="B127" s="137" t="s">
        <v>68</v>
      </c>
      <c r="C127" s="143">
        <f>SUM(' بيان تنفيد مصاريف التسيير'!F133)</f>
        <v>195995.4</v>
      </c>
      <c r="D127" s="143">
        <f>SUM(' بيان تنفيد مصاريف التسيير'!G133)</f>
        <v>138682.2</v>
      </c>
      <c r="E127" s="143">
        <f>SUM(' بيان تنفيد مصاريف التسيير'!H133)</f>
        <v>137760</v>
      </c>
      <c r="F127" s="143">
        <f t="shared" si="14"/>
        <v>57313.19999999998</v>
      </c>
      <c r="G127" s="205">
        <f t="shared" si="14"/>
        <v>922.2000000000116</v>
      </c>
    </row>
    <row r="128" spans="1:7" s="1" customFormat="1" ht="16.5" thickBot="1">
      <c r="A128" s="496" t="s">
        <v>707</v>
      </c>
      <c r="B128" s="496"/>
      <c r="C128" s="220">
        <f>SUM(C127)</f>
        <v>195995.4</v>
      </c>
      <c r="D128" s="220">
        <f>SUM(D127)</f>
        <v>138682.2</v>
      </c>
      <c r="E128" s="220">
        <f>SUM(E127)</f>
        <v>137760</v>
      </c>
      <c r="F128" s="220">
        <f>SUM(F127)</f>
        <v>57313.19999999998</v>
      </c>
      <c r="G128" s="220">
        <f>SUM(G127)</f>
        <v>922.2000000000116</v>
      </c>
    </row>
    <row r="129" spans="1:8" s="145" customFormat="1" ht="15" customHeight="1" thickBot="1">
      <c r="A129" s="499" t="s">
        <v>87</v>
      </c>
      <c r="B129" s="499"/>
      <c r="C129" s="221">
        <f>C104+C108+C115+C119+C121+C126+C128</f>
        <v>6196976.5200000005</v>
      </c>
      <c r="D129" s="221">
        <f>D104+D108+D115+D119+D121+D126+D128</f>
        <v>4796464.49</v>
      </c>
      <c r="E129" s="221">
        <f>E104+E108+E115+E119+E121+E126+E128</f>
        <v>4699893.96</v>
      </c>
      <c r="F129" s="221">
        <f>F104+F108+F115+F119+F121+F126+F128</f>
        <v>1400512.03</v>
      </c>
      <c r="G129" s="221">
        <f>G104+G108+G115+G119+G121+G126+G128</f>
        <v>96570.53000000001</v>
      </c>
      <c r="H129" s="136"/>
    </row>
    <row r="130" spans="1:7" s="1" customFormat="1" ht="15.75" customHeight="1">
      <c r="A130" s="204" t="s">
        <v>586</v>
      </c>
      <c r="B130" s="137" t="s">
        <v>69</v>
      </c>
      <c r="C130" s="143">
        <f>SUM(' بيان تنفيد مصاريف التسيير'!F136)</f>
        <v>0</v>
      </c>
      <c r="D130" s="143">
        <f>SUM(' بيان تنفيد مصاريف التسيير'!G136)</f>
        <v>0</v>
      </c>
      <c r="E130" s="143">
        <f>SUM(' بيان تنفيد مصاريف التسيير'!H136)</f>
        <v>0</v>
      </c>
      <c r="F130" s="143">
        <f t="shared" si="14"/>
        <v>0</v>
      </c>
      <c r="G130" s="205">
        <f t="shared" si="14"/>
        <v>0</v>
      </c>
    </row>
    <row r="131" spans="1:7" s="1" customFormat="1" ht="15.75" customHeight="1">
      <c r="A131" s="204" t="s">
        <v>587</v>
      </c>
      <c r="B131" s="137" t="s">
        <v>588</v>
      </c>
      <c r="C131" s="143">
        <f>SUM(' بيان تنفيد مصاريف التسيير'!F137)</f>
        <v>0</v>
      </c>
      <c r="D131" s="143">
        <f>SUM(' بيان تنفيد مصاريف التسيير'!G137)</f>
        <v>0</v>
      </c>
      <c r="E131" s="143">
        <f>SUM(' بيان تنفيد مصاريف التسيير'!H137)</f>
        <v>0</v>
      </c>
      <c r="F131" s="143">
        <f t="shared" si="14"/>
        <v>0</v>
      </c>
      <c r="G131" s="205">
        <f t="shared" si="14"/>
        <v>0</v>
      </c>
    </row>
    <row r="132" spans="1:7" s="1" customFormat="1" ht="15.75" customHeight="1">
      <c r="A132" s="204" t="s">
        <v>589</v>
      </c>
      <c r="B132" s="137" t="s">
        <v>70</v>
      </c>
      <c r="C132" s="143">
        <f>SUM(' بيان تنفيد مصاريف التسيير'!F138)</f>
        <v>0</v>
      </c>
      <c r="D132" s="143">
        <f>SUM(' بيان تنفيد مصاريف التسيير'!G138)</f>
        <v>0</v>
      </c>
      <c r="E132" s="143">
        <f>SUM(' بيان تنفيد مصاريف التسيير'!H138)</f>
        <v>0</v>
      </c>
      <c r="F132" s="143">
        <f t="shared" si="14"/>
        <v>0</v>
      </c>
      <c r="G132" s="205">
        <f t="shared" si="14"/>
        <v>0</v>
      </c>
    </row>
    <row r="133" spans="1:7" s="1" customFormat="1" ht="15.75" customHeight="1">
      <c r="A133" s="204" t="s">
        <v>590</v>
      </c>
      <c r="B133" s="137" t="s">
        <v>71</v>
      </c>
      <c r="C133" s="143">
        <f>SUM(' بيان تنفيد مصاريف التسيير'!F139)</f>
        <v>100000</v>
      </c>
      <c r="D133" s="143">
        <f>SUM(' بيان تنفيد مصاريف التسيير'!G139)</f>
        <v>0</v>
      </c>
      <c r="E133" s="143">
        <f>SUM(' بيان تنفيد مصاريف التسيير'!H139)</f>
        <v>0</v>
      </c>
      <c r="F133" s="143">
        <f t="shared" si="14"/>
        <v>100000</v>
      </c>
      <c r="G133" s="205">
        <f t="shared" si="14"/>
        <v>0</v>
      </c>
    </row>
    <row r="134" spans="1:7" s="1" customFormat="1" ht="15.75" customHeight="1">
      <c r="A134" s="204" t="s">
        <v>591</v>
      </c>
      <c r="B134" s="137" t="s">
        <v>592</v>
      </c>
      <c r="C134" s="143">
        <f>SUM(' بيان تنفيد مصاريف التسيير'!F140)</f>
        <v>111913.8</v>
      </c>
      <c r="D134" s="143">
        <f>SUM(' بيان تنفيد مصاريف التسيير'!G140)</f>
        <v>61913.8</v>
      </c>
      <c r="E134" s="143">
        <f>SUM(' بيان تنفيد مصاريف التسيير'!H140)</f>
        <v>0</v>
      </c>
      <c r="F134" s="143">
        <f t="shared" si="14"/>
        <v>50000</v>
      </c>
      <c r="G134" s="205">
        <f t="shared" si="14"/>
        <v>61913.8</v>
      </c>
    </row>
    <row r="135" spans="1:7" s="1" customFormat="1" ht="15.75" customHeight="1">
      <c r="A135" s="204" t="s">
        <v>593</v>
      </c>
      <c r="B135" s="137" t="s">
        <v>594</v>
      </c>
      <c r="C135" s="143">
        <f>SUM(' بيان تنفيد مصاريف التسيير'!F141)</f>
        <v>91632.2</v>
      </c>
      <c r="D135" s="143">
        <f>SUM(' بيان تنفيد مصاريف التسيير'!G141)</f>
        <v>41632.2</v>
      </c>
      <c r="E135" s="143">
        <f>SUM(' بيان تنفيد مصاريف التسيير'!H141)</f>
        <v>0</v>
      </c>
      <c r="F135" s="143">
        <f t="shared" si="14"/>
        <v>50000</v>
      </c>
      <c r="G135" s="205">
        <f t="shared" si="14"/>
        <v>41632.2</v>
      </c>
    </row>
    <row r="136" spans="1:7" s="1" customFormat="1" ht="15.75" customHeight="1">
      <c r="A136" s="204" t="s">
        <v>595</v>
      </c>
      <c r="B136" s="137" t="s">
        <v>72</v>
      </c>
      <c r="C136" s="143">
        <f>SUM(' بيان تنفيد مصاريف التسيير'!F142)</f>
        <v>259041.61</v>
      </c>
      <c r="D136" s="143">
        <f>SUM(' بيان تنفيد مصاريف التسيير'!G142)</f>
        <v>78355.33</v>
      </c>
      <c r="E136" s="143">
        <f>SUM(' بيان تنفيد مصاريف التسيير'!H142)</f>
        <v>68628</v>
      </c>
      <c r="F136" s="143">
        <f t="shared" si="14"/>
        <v>180686.27999999997</v>
      </c>
      <c r="G136" s="205">
        <f t="shared" si="14"/>
        <v>9727.330000000002</v>
      </c>
    </row>
    <row r="137" spans="1:7" s="1" customFormat="1" ht="15.75" customHeight="1">
      <c r="A137" s="204" t="s">
        <v>596</v>
      </c>
      <c r="B137" s="133" t="s">
        <v>119</v>
      </c>
      <c r="C137" s="143">
        <f>SUM(' بيان تنفيد مصاريف التسيير'!F143)</f>
        <v>900000</v>
      </c>
      <c r="D137" s="143">
        <f>SUM(' بيان تنفيد مصاريف التسيير'!G143)</f>
        <v>816875.44</v>
      </c>
      <c r="E137" s="143">
        <f>SUM(' بيان تنفيد مصاريف التسيير'!H143)</f>
        <v>816875.44</v>
      </c>
      <c r="F137" s="143">
        <f t="shared" si="14"/>
        <v>83124.56000000006</v>
      </c>
      <c r="G137" s="205">
        <f t="shared" si="14"/>
        <v>0</v>
      </c>
    </row>
    <row r="138" spans="1:7" s="1" customFormat="1" ht="15.75" customHeight="1">
      <c r="A138" s="204" t="s">
        <v>597</v>
      </c>
      <c r="B138" s="137" t="s">
        <v>73</v>
      </c>
      <c r="C138" s="143">
        <f>SUM(' بيان تنفيد مصاريف التسيير'!F144)</f>
        <v>80000</v>
      </c>
      <c r="D138" s="143">
        <f>SUM(' بيان تنفيد مصاريف التسيير'!G144)</f>
        <v>0</v>
      </c>
      <c r="E138" s="143">
        <f>SUM(' بيان تنفيد مصاريف التسيير'!H144)</f>
        <v>0</v>
      </c>
      <c r="F138" s="143">
        <f t="shared" si="14"/>
        <v>80000</v>
      </c>
      <c r="G138" s="205">
        <f t="shared" si="14"/>
        <v>0</v>
      </c>
    </row>
    <row r="139" spans="1:7" s="1" customFormat="1" ht="15.75" customHeight="1">
      <c r="A139" s="204" t="s">
        <v>598</v>
      </c>
      <c r="B139" s="137" t="s">
        <v>599</v>
      </c>
      <c r="C139" s="143">
        <f>SUM(' بيان تنفيد مصاريف التسيير'!F145)</f>
        <v>2090299.33</v>
      </c>
      <c r="D139" s="143">
        <f>SUM(' بيان تنفيد مصاريف التسيير'!G145)</f>
        <v>1490091.33</v>
      </c>
      <c r="E139" s="143">
        <f>SUM(' بيان تنفيد مصاريف التسيير'!H145)</f>
        <v>981187.83</v>
      </c>
      <c r="F139" s="143">
        <f t="shared" si="14"/>
        <v>600208</v>
      </c>
      <c r="G139" s="205">
        <f t="shared" si="14"/>
        <v>508903.5000000001</v>
      </c>
    </row>
    <row r="140" spans="1:7" s="1" customFormat="1" ht="15.75" customHeight="1">
      <c r="A140" s="204" t="s">
        <v>766</v>
      </c>
      <c r="B140" s="137" t="s">
        <v>74</v>
      </c>
      <c r="C140" s="143">
        <f>SUM(' بيان تنفيد مصاريف التسيير'!F146)</f>
        <v>330000</v>
      </c>
      <c r="D140" s="143">
        <f>SUM(' بيان تنفيد مصاريف التسيير'!G146)</f>
        <v>0</v>
      </c>
      <c r="E140" s="143">
        <f>SUM(' بيان تنفيد مصاريف التسيير'!H146)</f>
        <v>0</v>
      </c>
      <c r="F140" s="143">
        <f t="shared" si="14"/>
        <v>330000</v>
      </c>
      <c r="G140" s="205">
        <f t="shared" si="14"/>
        <v>0</v>
      </c>
    </row>
    <row r="141" spans="1:7" s="1" customFormat="1" ht="15.75" customHeight="1" thickBot="1">
      <c r="A141" s="204" t="s">
        <v>600</v>
      </c>
      <c r="B141" s="137" t="s">
        <v>75</v>
      </c>
      <c r="C141" s="143">
        <f>SUM(' بيان تنفيد مصاريف التسيير'!F147)</f>
        <v>120000</v>
      </c>
      <c r="D141" s="143">
        <f>SUM(' بيان تنفيد مصاريف التسيير'!G147)</f>
        <v>0</v>
      </c>
      <c r="E141" s="143">
        <f>SUM(' بيان تنفيد مصاريف التسيير'!H147)</f>
        <v>0</v>
      </c>
      <c r="F141" s="143">
        <f t="shared" si="14"/>
        <v>120000</v>
      </c>
      <c r="G141" s="205">
        <f t="shared" si="14"/>
        <v>0</v>
      </c>
    </row>
    <row r="142" spans="1:7" s="1" customFormat="1" ht="16.5" thickBot="1">
      <c r="A142" s="496" t="s">
        <v>674</v>
      </c>
      <c r="B142" s="496"/>
      <c r="C142" s="220">
        <f>SUM(C130:C141)</f>
        <v>4082886.94</v>
      </c>
      <c r="D142" s="220">
        <f>SUM(D130:D141)</f>
        <v>2488868.1</v>
      </c>
      <c r="E142" s="220">
        <f>SUM(E130:E141)</f>
        <v>1866691.27</v>
      </c>
      <c r="F142" s="220">
        <f>SUM(F130:F141)</f>
        <v>1594018.84</v>
      </c>
      <c r="G142" s="220">
        <f>SUM(G130:G141)</f>
        <v>622176.8300000001</v>
      </c>
    </row>
    <row r="143" spans="1:7" s="1" customFormat="1" ht="15" customHeight="1">
      <c r="A143" s="204" t="s">
        <v>601</v>
      </c>
      <c r="B143" s="133" t="s">
        <v>604</v>
      </c>
      <c r="C143" s="143">
        <f>SUM(' بيان تنفيد مصاريف التسيير'!F149)</f>
        <v>50000</v>
      </c>
      <c r="D143" s="143">
        <f>SUM(' بيان تنفيد مصاريف التسيير'!G149)</f>
        <v>0</v>
      </c>
      <c r="E143" s="143">
        <f>SUM(' بيان تنفيد مصاريف التسيير'!H149)</f>
        <v>0</v>
      </c>
      <c r="F143" s="143">
        <f t="shared" si="14"/>
        <v>50000</v>
      </c>
      <c r="G143" s="205">
        <f t="shared" si="14"/>
        <v>0</v>
      </c>
    </row>
    <row r="144" spans="1:7" s="1" customFormat="1" ht="15" customHeight="1">
      <c r="A144" s="204" t="s">
        <v>602</v>
      </c>
      <c r="B144" s="137" t="s">
        <v>76</v>
      </c>
      <c r="C144" s="143">
        <f>SUM(' بيان تنفيد مصاريف التسيير'!F150)</f>
        <v>1000000</v>
      </c>
      <c r="D144" s="143">
        <f>SUM(' بيان تنفيد مصاريف التسيير'!G150)</f>
        <v>715389.36</v>
      </c>
      <c r="E144" s="143">
        <f>SUM(' بيان تنفيد مصاريف التسيير'!H150)</f>
        <v>715389.36</v>
      </c>
      <c r="F144" s="143">
        <f>C144-D144</f>
        <v>284610.64</v>
      </c>
      <c r="G144" s="205">
        <f t="shared" si="14"/>
        <v>0</v>
      </c>
    </row>
    <row r="145" spans="1:7" s="1" customFormat="1" ht="15" customHeight="1" thickBot="1">
      <c r="A145" s="204" t="s">
        <v>603</v>
      </c>
      <c r="B145" s="137" t="s">
        <v>77</v>
      </c>
      <c r="C145" s="143">
        <f>SUM(' بيان تنفيد مصاريف التسيير'!F151)</f>
        <v>14300000</v>
      </c>
      <c r="D145" s="143">
        <f>SUM(' بيان تنفيد مصاريف التسيير'!G151)</f>
        <v>14300000</v>
      </c>
      <c r="E145" s="143">
        <f>SUM(' بيان تنفيد مصاريف التسيير'!H151)</f>
        <v>14300000</v>
      </c>
      <c r="F145" s="143">
        <f t="shared" si="14"/>
        <v>0</v>
      </c>
      <c r="G145" s="205">
        <f t="shared" si="14"/>
        <v>0</v>
      </c>
    </row>
    <row r="146" spans="1:7" s="1" customFormat="1" ht="16.5" thickBot="1">
      <c r="A146" s="496" t="s">
        <v>675</v>
      </c>
      <c r="B146" s="496"/>
      <c r="C146" s="220">
        <f>SUM(C143:C145)</f>
        <v>15350000</v>
      </c>
      <c r="D146" s="220">
        <f>SUM(D143:D145)</f>
        <v>15015389.36</v>
      </c>
      <c r="E146" s="220">
        <f>SUM(E143:E145)</f>
        <v>15015389.36</v>
      </c>
      <c r="F146" s="220">
        <f>SUM(F143:F145)</f>
        <v>334610.64</v>
      </c>
      <c r="G146" s="220">
        <f>SUM(G143:G145)</f>
        <v>0</v>
      </c>
    </row>
    <row r="147" spans="1:7" s="1" customFormat="1" ht="14.25" customHeight="1">
      <c r="A147" s="204" t="s">
        <v>605</v>
      </c>
      <c r="B147" s="137" t="s">
        <v>606</v>
      </c>
      <c r="C147" s="143">
        <f>SUM(' بيان تنفيد مصاريف التسيير'!F153)</f>
        <v>52000</v>
      </c>
      <c r="D147" s="143">
        <f>SUM(' بيان تنفيد مصاريف التسيير'!G153)</f>
        <v>52000</v>
      </c>
      <c r="E147" s="143">
        <f>SUM(' بيان تنفيد مصاريف التسيير'!H153)</f>
        <v>52000</v>
      </c>
      <c r="F147" s="143">
        <f t="shared" si="14"/>
        <v>0</v>
      </c>
      <c r="G147" s="205">
        <f t="shared" si="14"/>
        <v>0</v>
      </c>
    </row>
    <row r="148" spans="1:7" s="1" customFormat="1" ht="14.25" customHeight="1" thickBot="1">
      <c r="A148" s="204" t="s">
        <v>607</v>
      </c>
      <c r="B148" s="137" t="s">
        <v>608</v>
      </c>
      <c r="C148" s="143">
        <f>SUM(' بيان تنفيد مصاريف التسيير'!F154)</f>
        <v>80000</v>
      </c>
      <c r="D148" s="143">
        <f>SUM(' بيان تنفيد مصاريف التسيير'!G154)</f>
        <v>0</v>
      </c>
      <c r="E148" s="143">
        <f>SUM(' بيان تنفيد مصاريف التسيير'!H154)</f>
        <v>0</v>
      </c>
      <c r="F148" s="143">
        <f t="shared" si="14"/>
        <v>80000</v>
      </c>
      <c r="G148" s="205">
        <f t="shared" si="14"/>
        <v>0</v>
      </c>
    </row>
    <row r="149" spans="1:7" s="1" customFormat="1" ht="16.5" thickBot="1">
      <c r="A149" s="496" t="s">
        <v>676</v>
      </c>
      <c r="B149" s="496"/>
      <c r="C149" s="220">
        <f>SUM(C147:C148)</f>
        <v>132000</v>
      </c>
      <c r="D149" s="220">
        <f>SUM(D147:D148)</f>
        <v>52000</v>
      </c>
      <c r="E149" s="220">
        <f>SUM(E147:E148)</f>
        <v>52000</v>
      </c>
      <c r="F149" s="220">
        <f>SUM(F147:F148)</f>
        <v>80000</v>
      </c>
      <c r="G149" s="220">
        <f>SUM(G147:G148)</f>
        <v>0</v>
      </c>
    </row>
    <row r="150" spans="1:8" s="145" customFormat="1" ht="15" customHeight="1" thickBot="1">
      <c r="A150" s="499" t="s">
        <v>88</v>
      </c>
      <c r="B150" s="499"/>
      <c r="C150" s="221">
        <f>C142+C146+C149</f>
        <v>19564886.94</v>
      </c>
      <c r="D150" s="221">
        <f>D142+D146+D149</f>
        <v>17556257.46</v>
      </c>
      <c r="E150" s="221">
        <f>E142+E146+E149</f>
        <v>16934080.63</v>
      </c>
      <c r="F150" s="221">
        <f>F142+F146+F149</f>
        <v>2008629.48</v>
      </c>
      <c r="G150" s="221">
        <f>G142+G146+G149</f>
        <v>622176.8300000001</v>
      </c>
      <c r="H150" s="136"/>
    </row>
    <row r="151" spans="1:7" s="1" customFormat="1" ht="16.5" customHeight="1">
      <c r="A151" s="204" t="s">
        <v>609</v>
      </c>
      <c r="B151" s="137" t="s">
        <v>94</v>
      </c>
      <c r="C151" s="143">
        <f>SUM(' بيان تنفيد مصاريف التسيير'!F157)</f>
        <v>50000</v>
      </c>
      <c r="D151" s="143">
        <f>SUM(' بيان تنفيد مصاريف التسيير'!G157)</f>
        <v>5747.41</v>
      </c>
      <c r="E151" s="143">
        <f>SUM(' بيان تنفيد مصاريف التسيير'!H157)</f>
        <v>4848.4</v>
      </c>
      <c r="F151" s="143">
        <f t="shared" si="14"/>
        <v>44252.59</v>
      </c>
      <c r="G151" s="205">
        <f t="shared" si="14"/>
        <v>899.0100000000002</v>
      </c>
    </row>
    <row r="152" spans="1:7" s="1" customFormat="1" ht="16.5" customHeight="1" thickBot="1">
      <c r="A152" s="204" t="s">
        <v>610</v>
      </c>
      <c r="B152" s="137" t="s">
        <v>95</v>
      </c>
      <c r="C152" s="143">
        <f>SUM(' بيان تنفيد مصاريف التسيير'!F160)</f>
        <v>50000</v>
      </c>
      <c r="D152" s="143">
        <f>SUM(' بيان تنفيد مصاريف التسيير'!G160)</f>
        <v>0</v>
      </c>
      <c r="E152" s="143">
        <f>SUM(' بيان تنفيد مصاريف التسيير'!H160)</f>
        <v>0</v>
      </c>
      <c r="F152" s="143">
        <f t="shared" si="14"/>
        <v>50000</v>
      </c>
      <c r="G152" s="205">
        <f t="shared" si="14"/>
        <v>0</v>
      </c>
    </row>
    <row r="153" spans="1:7" s="173" customFormat="1" ht="26.25" customHeight="1" thickBot="1">
      <c r="A153" s="212" t="s">
        <v>108</v>
      </c>
      <c r="B153" s="212" t="s">
        <v>109</v>
      </c>
      <c r="C153" s="213" t="s">
        <v>110</v>
      </c>
      <c r="D153" s="213" t="s">
        <v>111</v>
      </c>
      <c r="E153" s="214" t="s">
        <v>112</v>
      </c>
      <c r="F153" s="213" t="s">
        <v>113</v>
      </c>
      <c r="G153" s="213" t="s">
        <v>114</v>
      </c>
    </row>
    <row r="154" spans="1:7" s="1" customFormat="1" ht="16.5" customHeight="1">
      <c r="A154" s="204" t="s">
        <v>611</v>
      </c>
      <c r="B154" s="133" t="s">
        <v>612</v>
      </c>
      <c r="C154" s="143">
        <f>SUM(' بيان تنفيد مصاريف التسيير'!F161)</f>
        <v>7000000</v>
      </c>
      <c r="D154" s="143">
        <f>SUM(' بيان تنفيد مصاريف التسيير'!G161)</f>
        <v>6995010.5</v>
      </c>
      <c r="E154" s="143">
        <f>SUM(' بيان تنفيد مصاريف التسيير'!H161)</f>
        <v>6995010.5</v>
      </c>
      <c r="F154" s="143">
        <f t="shared" si="14"/>
        <v>4989.5</v>
      </c>
      <c r="G154" s="205">
        <f t="shared" si="14"/>
        <v>0</v>
      </c>
    </row>
    <row r="155" spans="1:7" s="1" customFormat="1" ht="16.5" customHeight="1" thickBot="1">
      <c r="A155" s="204" t="s">
        <v>613</v>
      </c>
      <c r="B155" s="137" t="s">
        <v>614</v>
      </c>
      <c r="C155" s="143">
        <f>SUM(' بيان تنفيد مصاريف التسيير'!F162)</f>
        <v>400000</v>
      </c>
      <c r="D155" s="143">
        <f>SUM(' بيان تنفيد مصاريف التسيير'!G162)</f>
        <v>31385</v>
      </c>
      <c r="E155" s="143">
        <f>SUM(' بيان تنفيد مصاريف التسيير'!H162)</f>
        <v>0</v>
      </c>
      <c r="F155" s="143">
        <f t="shared" si="14"/>
        <v>368615</v>
      </c>
      <c r="G155" s="205">
        <f t="shared" si="14"/>
        <v>31385</v>
      </c>
    </row>
    <row r="156" spans="1:7" s="1" customFormat="1" ht="16.5" thickBot="1">
      <c r="A156" s="496" t="s">
        <v>674</v>
      </c>
      <c r="B156" s="496"/>
      <c r="C156" s="220">
        <f>SUM(C151:C155)</f>
        <v>7500000</v>
      </c>
      <c r="D156" s="220">
        <f>SUM(D151:D155)</f>
        <v>7032142.91</v>
      </c>
      <c r="E156" s="220">
        <f>SUM(E151:E155)</f>
        <v>6999858.9</v>
      </c>
      <c r="F156" s="220">
        <f>SUM(F151:F155)</f>
        <v>467857.08999999997</v>
      </c>
      <c r="G156" s="220">
        <f>SUM(G151:G155)</f>
        <v>32284.010000000002</v>
      </c>
    </row>
    <row r="157" spans="1:7" s="1" customFormat="1" ht="21" customHeight="1" thickBot="1">
      <c r="A157" s="204" t="s">
        <v>615</v>
      </c>
      <c r="B157" s="137" t="s">
        <v>78</v>
      </c>
      <c r="C157" s="143">
        <f>SUM(' بيان تنفيد مصاريف التسيير'!F164)</f>
        <v>0</v>
      </c>
      <c r="D157" s="143">
        <f>SUM(' بيان تنفيد مصاريف التسيير'!G164)</f>
        <v>0</v>
      </c>
      <c r="E157" s="143">
        <f>SUM(' بيان تنفيد مصاريف التسيير'!H164)</f>
        <v>0</v>
      </c>
      <c r="F157" s="143">
        <f t="shared" si="14"/>
        <v>0</v>
      </c>
      <c r="G157" s="205">
        <f t="shared" si="14"/>
        <v>0</v>
      </c>
    </row>
    <row r="158" spans="1:7" s="1" customFormat="1" ht="16.5" thickBot="1">
      <c r="A158" s="496" t="s">
        <v>675</v>
      </c>
      <c r="B158" s="496"/>
      <c r="C158" s="220">
        <f>SUM(C157)</f>
        <v>0</v>
      </c>
      <c r="D158" s="220">
        <f>SUM(D157)</f>
        <v>0</v>
      </c>
      <c r="E158" s="220">
        <f>SUM(E157)</f>
        <v>0</v>
      </c>
      <c r="F158" s="220">
        <f>SUM(F157)</f>
        <v>0</v>
      </c>
      <c r="G158" s="220">
        <f>SUM(G157)</f>
        <v>0</v>
      </c>
    </row>
    <row r="159" spans="1:7" s="1" customFormat="1" ht="19.5" customHeight="1">
      <c r="A159" s="204" t="s">
        <v>616</v>
      </c>
      <c r="B159" s="137" t="s">
        <v>617</v>
      </c>
      <c r="C159" s="143">
        <f>SUM(' بيان تنفيد مصاريف التسيير'!F166)</f>
        <v>642005</v>
      </c>
      <c r="D159" s="143">
        <f>SUM(' بيان تنفيد مصاريف التسيير'!G166)</f>
        <v>642005</v>
      </c>
      <c r="E159" s="143">
        <f>SUM(' بيان تنفيد مصاريف التسيير'!H166)</f>
        <v>642005</v>
      </c>
      <c r="F159" s="143">
        <f t="shared" si="14"/>
        <v>0</v>
      </c>
      <c r="G159" s="205">
        <f t="shared" si="14"/>
        <v>0</v>
      </c>
    </row>
    <row r="160" spans="1:7" s="1" customFormat="1" ht="18" customHeight="1">
      <c r="A160" s="204" t="s">
        <v>618</v>
      </c>
      <c r="B160" s="137" t="s">
        <v>619</v>
      </c>
      <c r="C160" s="143">
        <f>SUM(' بيان تنفيد مصاريف التسيير'!F167)</f>
        <v>4160000</v>
      </c>
      <c r="D160" s="143">
        <f>SUM(' بيان تنفيد مصاريف التسيير'!G167)</f>
        <v>3566710.4</v>
      </c>
      <c r="E160" s="143">
        <f>SUM(' بيان تنفيد مصاريف التسيير'!H167)</f>
        <v>3566710.4</v>
      </c>
      <c r="F160" s="143">
        <f t="shared" si="14"/>
        <v>593289.6000000001</v>
      </c>
      <c r="G160" s="205">
        <f t="shared" si="14"/>
        <v>0</v>
      </c>
    </row>
    <row r="161" spans="1:7" s="1" customFormat="1" ht="26.25" customHeight="1">
      <c r="A161" s="131" t="s">
        <v>767</v>
      </c>
      <c r="B161" s="133" t="s">
        <v>620</v>
      </c>
      <c r="C161" s="143">
        <f>SUM(' بيان تنفيد مصاريف التسيير'!F168)</f>
        <v>1490353.52</v>
      </c>
      <c r="D161" s="143">
        <f>SUM(' بيان تنفيد مصاريف التسيير'!G168)</f>
        <v>0</v>
      </c>
      <c r="E161" s="143">
        <f>SUM(' بيان تنفيد مصاريف التسيير'!H168)</f>
        <v>0</v>
      </c>
      <c r="F161" s="143">
        <f aca="true" t="shared" si="15" ref="F161:G163">C161-D161</f>
        <v>1490353.52</v>
      </c>
      <c r="G161" s="205">
        <f t="shared" si="15"/>
        <v>0</v>
      </c>
    </row>
    <row r="162" spans="1:7" s="1" customFormat="1" ht="26.25" customHeight="1">
      <c r="A162" s="131" t="s">
        <v>768</v>
      </c>
      <c r="B162" s="133" t="s">
        <v>626</v>
      </c>
      <c r="C162" s="143">
        <f>SUM(' بيان تنفيد مصاريف التسيير'!F169)</f>
        <v>1199741</v>
      </c>
      <c r="D162" s="143">
        <f>SUM(' بيان تنفيد مصاريف التسيير'!G169)</f>
        <v>1199741</v>
      </c>
      <c r="E162" s="143">
        <f>SUM(' بيان تنفيد مصاريف التسيير'!H169)</f>
        <v>1199741</v>
      </c>
      <c r="F162" s="143">
        <f t="shared" si="15"/>
        <v>0</v>
      </c>
      <c r="G162" s="205">
        <f t="shared" si="15"/>
        <v>0</v>
      </c>
    </row>
    <row r="163" spans="1:7" s="1" customFormat="1" ht="21.75" customHeight="1">
      <c r="A163" s="204" t="s">
        <v>768</v>
      </c>
      <c r="B163" s="133" t="s">
        <v>853</v>
      </c>
      <c r="C163" s="143">
        <f>SUM(' بيان تنفيد مصاريف التسيير'!F170)</f>
        <v>10000</v>
      </c>
      <c r="D163" s="143">
        <f>SUM(' بيان تنفيد مصاريف التسيير'!G170)</f>
        <v>0</v>
      </c>
      <c r="E163" s="143">
        <f>SUM(' بيان تنفيد مصاريف التسيير'!H170)</f>
        <v>0</v>
      </c>
      <c r="F163" s="143">
        <f t="shared" si="15"/>
        <v>10000</v>
      </c>
      <c r="G163" s="205">
        <f t="shared" si="15"/>
        <v>0</v>
      </c>
    </row>
    <row r="164" spans="1:7" s="1" customFormat="1" ht="15.75">
      <c r="A164" s="500" t="s">
        <v>742</v>
      </c>
      <c r="B164" s="501"/>
      <c r="C164" s="38">
        <f>SUM(C159:C163)</f>
        <v>7502099.52</v>
      </c>
      <c r="D164" s="38">
        <f>SUM(D159:D163)</f>
        <v>5408456.4</v>
      </c>
      <c r="E164" s="38">
        <f>SUM(E159:E163)</f>
        <v>5408456.4</v>
      </c>
      <c r="F164" s="38">
        <f>SUM(F159:F163)</f>
        <v>2093643.12</v>
      </c>
      <c r="G164" s="38">
        <f>SUM(G159:G163)</f>
        <v>0</v>
      </c>
    </row>
    <row r="165" spans="1:8" s="145" customFormat="1" ht="15" customHeight="1">
      <c r="A165" s="482" t="s">
        <v>90</v>
      </c>
      <c r="B165" s="483"/>
      <c r="C165" s="144">
        <f>C156+C158+C164</f>
        <v>15002099.52</v>
      </c>
      <c r="D165" s="144">
        <f>D156+D158+D164</f>
        <v>12440599.31</v>
      </c>
      <c r="E165" s="144">
        <f>E156+E158+E164</f>
        <v>12408315.3</v>
      </c>
      <c r="F165" s="144">
        <f>F156+F158+F164</f>
        <v>2561500.21</v>
      </c>
      <c r="G165" s="206">
        <f>G156+G158+G164</f>
        <v>32284.010000000002</v>
      </c>
      <c r="H165" s="136"/>
    </row>
    <row r="166" spans="1:7" s="1" customFormat="1" ht="16.5" customHeight="1">
      <c r="A166" s="204" t="s">
        <v>622</v>
      </c>
      <c r="B166" s="132" t="s">
        <v>79</v>
      </c>
      <c r="C166" s="143">
        <f>SUM(' بيان تنفيد مصاريف التسيير'!F173)</f>
        <v>22443141.8</v>
      </c>
      <c r="D166" s="143">
        <f>SUM(' بيان تنفيد مصاريف التسيير'!G173)</f>
        <v>22443141.8</v>
      </c>
      <c r="E166" s="143">
        <f>SUM(' بيان تنفيد مصاريف التسيير'!H173)</f>
        <v>22443141.8</v>
      </c>
      <c r="F166" s="143">
        <f>C166-D166</f>
        <v>0</v>
      </c>
      <c r="G166" s="205">
        <f t="shared" si="14"/>
        <v>0</v>
      </c>
    </row>
    <row r="167" spans="1:8" s="145" customFormat="1" ht="15" customHeight="1">
      <c r="A167" s="482" t="s">
        <v>91</v>
      </c>
      <c r="B167" s="483"/>
      <c r="C167" s="144">
        <f>SUM(C166:C166)</f>
        <v>22443141.8</v>
      </c>
      <c r="D167" s="144">
        <f>SUM(D166:D166)</f>
        <v>22443141.8</v>
      </c>
      <c r="E167" s="144">
        <f>SUM(E166:E166)</f>
        <v>22443141.8</v>
      </c>
      <c r="F167" s="144">
        <f>SUM(F166:F166)</f>
        <v>0</v>
      </c>
      <c r="G167" s="206">
        <f>SUM(G166:G166)</f>
        <v>0</v>
      </c>
      <c r="H167" s="136"/>
    </row>
    <row r="168" spans="1:9" s="145" customFormat="1" ht="30.75" customHeight="1" thickBot="1">
      <c r="A168" s="484" t="s">
        <v>92</v>
      </c>
      <c r="B168" s="485"/>
      <c r="C168" s="207">
        <f>C167+C165+C150+C129+C98</f>
        <v>111464839.7</v>
      </c>
      <c r="D168" s="207">
        <f>D167+D165+D150+D129+D98</f>
        <v>100270916.28</v>
      </c>
      <c r="E168" s="207">
        <f>E167+E165+E150+E129+E98</f>
        <v>98502285.36000001</v>
      </c>
      <c r="F168" s="207">
        <f>F167+F165+F150+F129+F98</f>
        <v>11193923.420000002</v>
      </c>
      <c r="G168" s="207">
        <f>G167+G165+G150+G129+G98</f>
        <v>1768630.9200000002</v>
      </c>
      <c r="I168" s="286"/>
    </row>
    <row r="169" spans="1:7" s="1" customFormat="1" ht="18.75">
      <c r="A169" s="21"/>
      <c r="B169" s="27"/>
      <c r="C169" s="18"/>
      <c r="D169" s="19"/>
      <c r="E169" s="19"/>
      <c r="F169" s="19"/>
      <c r="G169" s="19"/>
    </row>
    <row r="170" spans="1:7" s="1" customFormat="1" ht="18.75">
      <c r="A170" s="21"/>
      <c r="B170" s="27" t="s">
        <v>627</v>
      </c>
      <c r="C170" s="18"/>
      <c r="D170" s="19"/>
      <c r="E170" s="497" t="s">
        <v>628</v>
      </c>
      <c r="F170" s="497"/>
      <c r="G170" s="19"/>
    </row>
    <row r="171" spans="1:7" s="1" customFormat="1" ht="18.75">
      <c r="A171" s="21"/>
      <c r="B171" s="28" t="s">
        <v>101</v>
      </c>
      <c r="C171" s="18"/>
      <c r="D171" s="19"/>
      <c r="E171" s="498" t="s">
        <v>120</v>
      </c>
      <c r="F171" s="498"/>
      <c r="G171" s="19"/>
    </row>
  </sheetData>
  <sheetProtection/>
  <mergeCells count="29">
    <mergeCell ref="A156:B156"/>
    <mergeCell ref="A158:B158"/>
    <mergeCell ref="A164:B164"/>
    <mergeCell ref="A121:B121"/>
    <mergeCell ref="A126:B126"/>
    <mergeCell ref="A128:B128"/>
    <mergeCell ref="A142:B142"/>
    <mergeCell ref="A146:B146"/>
    <mergeCell ref="A149:B149"/>
    <mergeCell ref="E170:F170"/>
    <mergeCell ref="E171:F171"/>
    <mergeCell ref="A98:B98"/>
    <mergeCell ref="A129:B129"/>
    <mergeCell ref="A150:B150"/>
    <mergeCell ref="A165:B165"/>
    <mergeCell ref="A104:B104"/>
    <mergeCell ref="A108:B108"/>
    <mergeCell ref="A115:B115"/>
    <mergeCell ref="A119:B119"/>
    <mergeCell ref="A167:B167"/>
    <mergeCell ref="A168:B168"/>
    <mergeCell ref="A3:B3"/>
    <mergeCell ref="A4:B4"/>
    <mergeCell ref="A8:G9"/>
    <mergeCell ref="A10:G10"/>
    <mergeCell ref="A32:B32"/>
    <mergeCell ref="A50:B50"/>
    <mergeCell ref="A89:B89"/>
    <mergeCell ref="A97:B97"/>
  </mergeCells>
  <printOptions/>
  <pageMargins left="0.16" right="0.22" top="0.22" bottom="0.16" header="0.22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4"/>
  <sheetViews>
    <sheetView rightToLeft="1" zoomScalePageLayoutView="0" workbookViewId="0" topLeftCell="A19">
      <selection activeCell="E24" sqref="E24"/>
    </sheetView>
  </sheetViews>
  <sheetFormatPr defaultColWidth="11.421875" defaultRowHeight="15"/>
  <cols>
    <col min="1" max="1" width="20.28125" style="25" customWidth="1"/>
    <col min="2" max="2" width="45.00390625" style="25" customWidth="1"/>
    <col min="3" max="8" width="19.28125" style="25" customWidth="1"/>
    <col min="9" max="9" width="11.421875" style="1" customWidth="1"/>
    <col min="10" max="10" width="20.7109375" style="308" customWidth="1"/>
    <col min="13" max="13" width="17.8515625" style="0" customWidth="1"/>
  </cols>
  <sheetData>
    <row r="1" spans="1:10" s="1" customFormat="1" ht="15.75">
      <c r="A1" s="25"/>
      <c r="B1" s="25"/>
      <c r="C1" s="25"/>
      <c r="D1" s="25"/>
      <c r="E1" s="25"/>
      <c r="F1" s="25"/>
      <c r="G1" s="25"/>
      <c r="H1" s="25"/>
      <c r="J1" s="308"/>
    </row>
    <row r="2" spans="1:10" s="1" customFormat="1" ht="15.75">
      <c r="A2" s="25"/>
      <c r="B2" s="25"/>
      <c r="C2" s="25"/>
      <c r="D2" s="25"/>
      <c r="E2" s="25"/>
      <c r="F2" s="25"/>
      <c r="G2" s="25"/>
      <c r="H2" s="25"/>
      <c r="J2" s="308"/>
    </row>
    <row r="3" spans="1:10" s="1" customFormat="1" ht="15.75">
      <c r="A3" s="25"/>
      <c r="B3" s="25"/>
      <c r="C3" s="25"/>
      <c r="D3" s="25"/>
      <c r="E3" s="25"/>
      <c r="F3" s="25"/>
      <c r="G3" s="25"/>
      <c r="H3" s="25"/>
      <c r="J3" s="308"/>
    </row>
    <row r="4" spans="1:10" s="1" customFormat="1" ht="15.75">
      <c r="A4" s="25"/>
      <c r="B4" s="25"/>
      <c r="C4" s="25"/>
      <c r="D4" s="25"/>
      <c r="E4" s="25"/>
      <c r="F4" s="25"/>
      <c r="G4" s="25"/>
      <c r="H4" s="25"/>
      <c r="J4" s="308"/>
    </row>
    <row r="5" spans="1:10" s="1" customFormat="1" ht="15.75">
      <c r="A5" s="245"/>
      <c r="B5" s="245"/>
      <c r="C5" s="245"/>
      <c r="D5" s="32"/>
      <c r="E5" s="32"/>
      <c r="F5" s="33"/>
      <c r="G5" s="32"/>
      <c r="H5" s="33"/>
      <c r="J5" s="308"/>
    </row>
    <row r="6" spans="1:10" s="1" customFormat="1" ht="15.75">
      <c r="A6" s="35"/>
      <c r="B6" s="35"/>
      <c r="C6" s="35"/>
      <c r="D6" s="32"/>
      <c r="E6" s="32"/>
      <c r="F6" s="33"/>
      <c r="G6" s="32"/>
      <c r="H6" s="33"/>
      <c r="J6" s="308"/>
    </row>
    <row r="7" spans="1:10" s="1" customFormat="1" ht="15.75">
      <c r="A7" s="35"/>
      <c r="B7" s="35"/>
      <c r="C7" s="35"/>
      <c r="D7" s="32"/>
      <c r="E7" s="32"/>
      <c r="F7" s="33"/>
      <c r="G7" s="32"/>
      <c r="H7" s="33"/>
      <c r="J7" s="308"/>
    </row>
    <row r="8" spans="1:10" s="1" customFormat="1" ht="0.75" customHeight="1" thickBot="1">
      <c r="A8" s="35"/>
      <c r="B8" s="35"/>
      <c r="C8" s="35"/>
      <c r="D8" s="32"/>
      <c r="E8" s="32"/>
      <c r="F8" s="25"/>
      <c r="G8" s="32"/>
      <c r="H8" s="25"/>
      <c r="J8" s="308"/>
    </row>
    <row r="9" spans="1:10" s="1" customFormat="1" ht="15" customHeight="1">
      <c r="A9" s="34"/>
      <c r="B9" s="513" t="s">
        <v>867</v>
      </c>
      <c r="C9" s="514"/>
      <c r="D9" s="514"/>
      <c r="E9" s="514"/>
      <c r="F9" s="514"/>
      <c r="G9" s="515"/>
      <c r="H9" s="25"/>
      <c r="J9" s="308"/>
    </row>
    <row r="10" spans="1:10" s="1" customFormat="1" ht="15" customHeight="1">
      <c r="A10" s="35"/>
      <c r="B10" s="516"/>
      <c r="C10" s="517"/>
      <c r="D10" s="517"/>
      <c r="E10" s="517"/>
      <c r="F10" s="517"/>
      <c r="G10" s="518"/>
      <c r="H10" s="25"/>
      <c r="J10" s="308"/>
    </row>
    <row r="11" spans="1:10" s="1" customFormat="1" ht="28.5" customHeight="1" thickBot="1">
      <c r="A11" s="149"/>
      <c r="B11" s="519" t="s">
        <v>700</v>
      </c>
      <c r="C11" s="520"/>
      <c r="D11" s="520"/>
      <c r="E11" s="520"/>
      <c r="F11" s="520"/>
      <c r="G11" s="521"/>
      <c r="H11" s="36"/>
      <c r="J11" s="308"/>
    </row>
    <row r="12" spans="1:10" s="1" customFormat="1" ht="15.75">
      <c r="A12" s="37"/>
      <c r="B12" s="37"/>
      <c r="C12" s="37"/>
      <c r="D12" s="37"/>
      <c r="E12" s="37"/>
      <c r="F12" s="37"/>
      <c r="G12" s="37"/>
      <c r="H12" s="37"/>
      <c r="J12" s="309"/>
    </row>
    <row r="13" spans="1:10" s="1" customFormat="1" ht="12" customHeight="1">
      <c r="A13" s="506" t="s">
        <v>121</v>
      </c>
      <c r="B13" s="509" t="s">
        <v>109</v>
      </c>
      <c r="C13" s="504" t="s">
        <v>122</v>
      </c>
      <c r="D13" s="506" t="s">
        <v>838</v>
      </c>
      <c r="E13" s="502" t="s">
        <v>340</v>
      </c>
      <c r="F13" s="504" t="s">
        <v>839</v>
      </c>
      <c r="G13" s="502" t="s">
        <v>123</v>
      </c>
      <c r="H13" s="504" t="s">
        <v>840</v>
      </c>
      <c r="J13" s="309"/>
    </row>
    <row r="14" spans="1:10" s="1" customFormat="1" ht="12" customHeight="1">
      <c r="A14" s="507"/>
      <c r="B14" s="510"/>
      <c r="C14" s="505"/>
      <c r="D14" s="507"/>
      <c r="E14" s="503"/>
      <c r="F14" s="505"/>
      <c r="G14" s="503"/>
      <c r="H14" s="505"/>
      <c r="J14" s="308"/>
    </row>
    <row r="15" spans="1:10" s="1" customFormat="1" ht="17.25" customHeight="1">
      <c r="A15" s="169" t="s">
        <v>461</v>
      </c>
      <c r="B15" s="170" t="s">
        <v>814</v>
      </c>
      <c r="C15" s="29">
        <f>SUM(' بيان تنفيد مصاريف التجهيز '!G15)</f>
        <v>1842916.43</v>
      </c>
      <c r="D15" s="29">
        <f>SUM(' بيان تنفيد مصاريف التجهيز '!H15)</f>
        <v>130000</v>
      </c>
      <c r="E15" s="29">
        <f>SUM(' بيان تنفيد مصاريف التجهيز '!I15)</f>
        <v>0</v>
      </c>
      <c r="F15" s="29">
        <f>C15-E15</f>
        <v>1842916.43</v>
      </c>
      <c r="G15" s="29">
        <f>SUM(' بيان تنفيد مصاريف التجهيز '!K15)</f>
        <v>0</v>
      </c>
      <c r="H15" s="29">
        <f>F15-G15</f>
        <v>1842916.43</v>
      </c>
      <c r="J15" s="308">
        <f>D15-E15</f>
        <v>130000</v>
      </c>
    </row>
    <row r="16" spans="1:10" s="1" customFormat="1" ht="17.25" customHeight="1">
      <c r="A16" s="169" t="s">
        <v>464</v>
      </c>
      <c r="B16" s="170" t="s">
        <v>80</v>
      </c>
      <c r="C16" s="29">
        <f>SUM(' بيان تنفيد مصاريف التجهيز '!G16)</f>
        <v>158843.39</v>
      </c>
      <c r="D16" s="29">
        <f>SUM(' بيان تنفيد مصاريف التجهيز '!H16)</f>
        <v>0</v>
      </c>
      <c r="E16" s="29">
        <f>SUM(' بيان تنفيد مصاريف التجهيز '!I16)</f>
        <v>0</v>
      </c>
      <c r="F16" s="29">
        <f>C16-E16</f>
        <v>158843.39</v>
      </c>
      <c r="G16" s="29">
        <f>SUM(' بيان تنفيد مصاريف التجهيز '!K16)</f>
        <v>0</v>
      </c>
      <c r="H16" s="29">
        <f>F16-G16</f>
        <v>158843.39</v>
      </c>
      <c r="J16" s="308">
        <f aca="true" t="shared" si="0" ref="J16:J96">D16-E16</f>
        <v>0</v>
      </c>
    </row>
    <row r="17" spans="1:10" s="1" customFormat="1" ht="17.25" customHeight="1">
      <c r="A17" s="169" t="s">
        <v>769</v>
      </c>
      <c r="B17" s="170" t="s">
        <v>629</v>
      </c>
      <c r="C17" s="29">
        <f>SUM(' بيان تنفيد مصاريف التجهيز '!G17)</f>
        <v>894444.03</v>
      </c>
      <c r="D17" s="29">
        <f>SUM(' بيان تنفيد مصاريف التجهيز '!H17)</f>
        <v>875239.35</v>
      </c>
      <c r="E17" s="29">
        <f>SUM(' بيان تنفيد مصاريف التجهيز '!I17)</f>
        <v>35167.99</v>
      </c>
      <c r="F17" s="29">
        <f>C17-E17</f>
        <v>859276.04</v>
      </c>
      <c r="G17" s="29">
        <f>SUM(' بيان تنفيد مصاريف التجهيز '!K17)</f>
        <v>0</v>
      </c>
      <c r="H17" s="29">
        <f>F17-G17</f>
        <v>859276.04</v>
      </c>
      <c r="J17" s="308">
        <f t="shared" si="0"/>
        <v>840071.36</v>
      </c>
    </row>
    <row r="18" spans="1:10" s="1" customFormat="1" ht="17.25" customHeight="1">
      <c r="A18" s="169" t="s">
        <v>770</v>
      </c>
      <c r="B18" s="170" t="s">
        <v>630</v>
      </c>
      <c r="C18" s="29">
        <f>SUM(' بيان تنفيد مصاريف التجهيز '!G18)</f>
        <v>1430824.76</v>
      </c>
      <c r="D18" s="29">
        <f>SUM(' بيان تنفيد مصاريف التجهيز '!H18)</f>
        <v>1424193.85</v>
      </c>
      <c r="E18" s="29">
        <f>SUM(' بيان تنفيد مصاريف التجهيز '!I18)</f>
        <v>136321.07</v>
      </c>
      <c r="F18" s="29">
        <f>C18-E18</f>
        <v>1294503.69</v>
      </c>
      <c r="G18" s="29">
        <f>SUM(' بيان تنفيد مصاريف التجهيز '!K18)</f>
        <v>0</v>
      </c>
      <c r="H18" s="29">
        <f>F18-G18</f>
        <v>1294503.69</v>
      </c>
      <c r="J18" s="308">
        <f t="shared" si="0"/>
        <v>1287872.78</v>
      </c>
    </row>
    <row r="19" spans="1:10" s="1" customFormat="1" ht="17.25" customHeight="1">
      <c r="A19" s="169" t="s">
        <v>781</v>
      </c>
      <c r="B19" s="170" t="s">
        <v>782</v>
      </c>
      <c r="C19" s="29">
        <f>SUM(' بيان تنفيد مصاريف التجهيز '!G19)</f>
        <v>60000</v>
      </c>
      <c r="D19" s="29">
        <f>SUM(' بيان تنفيد مصاريف التجهيز '!H19)</f>
        <v>0</v>
      </c>
      <c r="E19" s="29">
        <f>SUM(' بيان تنفيد مصاريف التجهيز '!I19)</f>
        <v>0</v>
      </c>
      <c r="F19" s="29">
        <f aca="true" t="shared" si="1" ref="F19:F29">C19-E19</f>
        <v>60000</v>
      </c>
      <c r="G19" s="29">
        <f>SUM(' بيان تنفيد مصاريف التجهيز '!K19)</f>
        <v>0</v>
      </c>
      <c r="H19" s="29">
        <f aca="true" t="shared" si="2" ref="H19:H29">F19-G19</f>
        <v>60000</v>
      </c>
      <c r="J19" s="308"/>
    </row>
    <row r="20" spans="1:10" s="1" customFormat="1" ht="17.25" customHeight="1">
      <c r="A20" s="169" t="s">
        <v>771</v>
      </c>
      <c r="B20" s="170" t="s">
        <v>772</v>
      </c>
      <c r="C20" s="29">
        <f>SUM(' بيان تنفيد مصاريف التجهيز '!G20)</f>
        <v>500000</v>
      </c>
      <c r="D20" s="29">
        <f>SUM(' بيان تنفيد مصاريف التجهيز '!H20)</f>
        <v>0</v>
      </c>
      <c r="E20" s="29">
        <f>SUM(' بيان تنفيد مصاريف التجهيز '!I20)</f>
        <v>0</v>
      </c>
      <c r="F20" s="29">
        <f t="shared" si="1"/>
        <v>500000</v>
      </c>
      <c r="G20" s="29">
        <f>SUM(' بيان تنفيد مصاريف التجهيز '!K20)</f>
        <v>0</v>
      </c>
      <c r="H20" s="29">
        <f t="shared" si="2"/>
        <v>500000</v>
      </c>
      <c r="J20" s="308"/>
    </row>
    <row r="21" spans="1:10" s="1" customFormat="1" ht="17.25" customHeight="1">
      <c r="A21" s="169" t="s">
        <v>783</v>
      </c>
      <c r="B21" s="170" t="s">
        <v>631</v>
      </c>
      <c r="C21" s="29">
        <f>SUM(' بيان تنفيد مصاريف التجهيز '!G21)</f>
        <v>3601365.35</v>
      </c>
      <c r="D21" s="29">
        <f>SUM(' بيان تنفيد مصاريف التجهيز '!H21)</f>
        <v>904152</v>
      </c>
      <c r="E21" s="29">
        <f>SUM(' بيان تنفيد مصاريف التجهيز '!I21)</f>
        <v>895200</v>
      </c>
      <c r="F21" s="29">
        <f t="shared" si="1"/>
        <v>2706165.35</v>
      </c>
      <c r="G21" s="29">
        <f>SUM(' بيان تنفيد مصاريف التجهيز '!K21)</f>
        <v>0</v>
      </c>
      <c r="H21" s="29">
        <f t="shared" si="2"/>
        <v>2706165.35</v>
      </c>
      <c r="J21" s="308">
        <f t="shared" si="0"/>
        <v>8952</v>
      </c>
    </row>
    <row r="22" spans="1:10" s="1" customFormat="1" ht="17.25" customHeight="1">
      <c r="A22" s="169" t="s">
        <v>784</v>
      </c>
      <c r="B22" s="170" t="s">
        <v>632</v>
      </c>
      <c r="C22" s="29">
        <f>SUM(' بيان تنفيد مصاريف التجهيز '!G22)</f>
        <v>558437.7100000001</v>
      </c>
      <c r="D22" s="29">
        <f>SUM(' بيان تنفيد مصاريف التجهيز '!H22)</f>
        <v>0</v>
      </c>
      <c r="E22" s="29">
        <f>SUM(' بيان تنفيد مصاريف التجهيز '!I22)</f>
        <v>0</v>
      </c>
      <c r="F22" s="29">
        <f t="shared" si="1"/>
        <v>558437.7100000001</v>
      </c>
      <c r="G22" s="29">
        <f>SUM(' بيان تنفيد مصاريف التجهيز '!K22)</f>
        <v>0</v>
      </c>
      <c r="H22" s="29">
        <f t="shared" si="2"/>
        <v>558437.7100000001</v>
      </c>
      <c r="J22" s="308">
        <f t="shared" si="0"/>
        <v>0</v>
      </c>
    </row>
    <row r="23" spans="1:10" s="1" customFormat="1" ht="17.25" customHeight="1">
      <c r="A23" s="169" t="s">
        <v>786</v>
      </c>
      <c r="B23" s="170" t="s">
        <v>815</v>
      </c>
      <c r="C23" s="29">
        <f>SUM(' بيان تنفيد مصاريف التجهيز '!G23)</f>
        <v>301818.68</v>
      </c>
      <c r="D23" s="29">
        <f>SUM(' بيان تنفيد مصاريف التجهيز '!H23)</f>
        <v>73426.98</v>
      </c>
      <c r="E23" s="29">
        <f>SUM(' بيان تنفيد مصاريف التجهيز '!I23)</f>
        <v>0</v>
      </c>
      <c r="F23" s="29">
        <f t="shared" si="1"/>
        <v>301818.68</v>
      </c>
      <c r="G23" s="29">
        <f>SUM(' بيان تنفيد مصاريف التجهيز '!K23)</f>
        <v>0</v>
      </c>
      <c r="H23" s="29">
        <f t="shared" si="2"/>
        <v>301818.68</v>
      </c>
      <c r="J23" s="308">
        <f t="shared" si="0"/>
        <v>73426.98</v>
      </c>
    </row>
    <row r="24" spans="1:10" s="1" customFormat="1" ht="17.25" customHeight="1">
      <c r="A24" s="169" t="s">
        <v>785</v>
      </c>
      <c r="B24" s="170" t="s">
        <v>633</v>
      </c>
      <c r="C24" s="29">
        <f>SUM(' بيان تنفيد مصاريف التجهيز '!G24)</f>
        <v>3087058.81</v>
      </c>
      <c r="D24" s="29">
        <f>SUM(' بيان تنفيد مصاريف التجهيز '!H24)</f>
        <v>298139.21</v>
      </c>
      <c r="E24" s="29">
        <f>SUM(' بيان تنفيد مصاريف التجهيز '!I24)</f>
        <v>168587.81</v>
      </c>
      <c r="F24" s="29">
        <f t="shared" si="1"/>
        <v>2918471</v>
      </c>
      <c r="G24" s="29">
        <f>SUM(' بيان تنفيد مصاريف التجهيز '!K24)</f>
        <v>0</v>
      </c>
      <c r="H24" s="29">
        <f t="shared" si="2"/>
        <v>2918471</v>
      </c>
      <c r="J24" s="308">
        <f>D24-E24</f>
        <v>129551.40000000002</v>
      </c>
    </row>
    <row r="25" spans="1:10" s="1" customFormat="1" ht="17.25" customHeight="1">
      <c r="A25" s="169" t="s">
        <v>787</v>
      </c>
      <c r="B25" s="170" t="s">
        <v>634</v>
      </c>
      <c r="C25" s="29">
        <f>SUM(' بيان تنفيد مصاريف التجهيز '!G25)</f>
        <v>155699.57</v>
      </c>
      <c r="D25" s="29">
        <f>SUM(' بيان تنفيد مصاريف التجهيز '!H25)</f>
        <v>0</v>
      </c>
      <c r="E25" s="29">
        <f>SUM(' بيان تنفيد مصاريف التجهيز '!I25)</f>
        <v>0</v>
      </c>
      <c r="F25" s="29">
        <f t="shared" si="1"/>
        <v>155699.57</v>
      </c>
      <c r="G25" s="29">
        <f>SUM(' بيان تنفيد مصاريف التجهيز '!K25)</f>
        <v>0</v>
      </c>
      <c r="H25" s="29">
        <f t="shared" si="2"/>
        <v>155699.57</v>
      </c>
      <c r="J25" s="308">
        <f>D25-E25</f>
        <v>0</v>
      </c>
    </row>
    <row r="26" spans="1:10" s="1" customFormat="1" ht="17.25" customHeight="1">
      <c r="A26" s="169" t="s">
        <v>788</v>
      </c>
      <c r="B26" s="170" t="s">
        <v>635</v>
      </c>
      <c r="C26" s="29">
        <f>SUM(' بيان تنفيد مصاريف التجهيز '!G26)</f>
        <v>35747.19</v>
      </c>
      <c r="D26" s="29">
        <f>SUM(' بيان تنفيد مصاريف التجهيز '!H26)</f>
        <v>0</v>
      </c>
      <c r="E26" s="29">
        <f>SUM(' بيان تنفيد مصاريف التجهيز '!I26)</f>
        <v>0</v>
      </c>
      <c r="F26" s="29">
        <f t="shared" si="1"/>
        <v>35747.19</v>
      </c>
      <c r="G26" s="29">
        <f>SUM(' بيان تنفيد مصاريف التجهيز '!K26)</f>
        <v>0</v>
      </c>
      <c r="H26" s="29">
        <f t="shared" si="2"/>
        <v>35747.19</v>
      </c>
      <c r="J26" s="308">
        <f>D26-E26</f>
        <v>0</v>
      </c>
    </row>
    <row r="27" spans="1:10" s="1" customFormat="1" ht="17.25" customHeight="1">
      <c r="A27" s="169" t="s">
        <v>861</v>
      </c>
      <c r="B27" s="170" t="s">
        <v>862</v>
      </c>
      <c r="C27" s="29">
        <f>SUM(' بيان تنفيد مصاريف التجهيز '!G27)</f>
        <v>200000</v>
      </c>
      <c r="D27" s="29">
        <f>SUM(' بيان تنفيد مصاريف التجهيز '!H27)</f>
        <v>0</v>
      </c>
      <c r="E27" s="29">
        <f>SUM(' بيان تنفيد مصاريف التجهيز '!I27)</f>
        <v>0</v>
      </c>
      <c r="F27" s="29">
        <f>C27-E27</f>
        <v>200000</v>
      </c>
      <c r="G27" s="29">
        <f>SUM(' بيان تنفيد مصاريف التجهيز '!K27)</f>
        <v>0</v>
      </c>
      <c r="H27" s="29">
        <f>F27-G27</f>
        <v>200000</v>
      </c>
      <c r="J27" s="308"/>
    </row>
    <row r="28" spans="1:10" s="1" customFormat="1" ht="17.25" customHeight="1">
      <c r="A28" s="169" t="s">
        <v>467</v>
      </c>
      <c r="B28" s="171" t="s">
        <v>795</v>
      </c>
      <c r="C28" s="29">
        <f>SUM(' بيان تنفيد مصاريف التجهيز '!G28)</f>
        <v>102160</v>
      </c>
      <c r="D28" s="29">
        <f>SUM(' بيان تنفيد مصاريف التجهيز '!H28)</f>
        <v>100223.73</v>
      </c>
      <c r="E28" s="29">
        <f>SUM(' بيان تنفيد مصاريف التجهيز '!I28)</f>
        <v>100223.73</v>
      </c>
      <c r="F28" s="29">
        <f t="shared" si="1"/>
        <v>1936.270000000004</v>
      </c>
      <c r="G28" s="29">
        <f>SUM(' بيان تنفيد مصاريف التجهيز '!K28)</f>
        <v>0</v>
      </c>
      <c r="H28" s="29">
        <f t="shared" si="2"/>
        <v>1936.270000000004</v>
      </c>
      <c r="J28" s="308">
        <f>D28-E28</f>
        <v>0</v>
      </c>
    </row>
    <row r="29" spans="1:10" s="1" customFormat="1" ht="17.25" customHeight="1">
      <c r="A29" s="169" t="s">
        <v>468</v>
      </c>
      <c r="B29" s="170" t="s">
        <v>816</v>
      </c>
      <c r="C29" s="29">
        <f>SUM(' بيان تنفيد مصاريف التجهيز '!G29)</f>
        <v>150000</v>
      </c>
      <c r="D29" s="29">
        <f>SUM(' بيان تنفيد مصاريف التجهيز '!H29)</f>
        <v>0</v>
      </c>
      <c r="E29" s="29">
        <f>SUM(' بيان تنفيد مصاريف التجهيز '!I29)</f>
        <v>0</v>
      </c>
      <c r="F29" s="29">
        <f t="shared" si="1"/>
        <v>150000</v>
      </c>
      <c r="G29" s="29">
        <f>SUM(' بيان تنفيد مصاريف التجهيز '!K29)</f>
        <v>0</v>
      </c>
      <c r="H29" s="29">
        <f t="shared" si="2"/>
        <v>150000</v>
      </c>
      <c r="J29" s="308">
        <f t="shared" si="0"/>
        <v>0</v>
      </c>
    </row>
    <row r="30" spans="1:10" s="1" customFormat="1" ht="15.75">
      <c r="A30" s="522" t="s">
        <v>674</v>
      </c>
      <c r="B30" s="522"/>
      <c r="C30" s="38">
        <f aca="true" t="shared" si="3" ref="C30:H30">SUM(C15:C29)</f>
        <v>13079315.92</v>
      </c>
      <c r="D30" s="38">
        <f t="shared" si="3"/>
        <v>3805375.12</v>
      </c>
      <c r="E30" s="38">
        <f t="shared" si="3"/>
        <v>1335500.6</v>
      </c>
      <c r="F30" s="38">
        <f t="shared" si="3"/>
        <v>11743815.319999998</v>
      </c>
      <c r="G30" s="38">
        <f t="shared" si="3"/>
        <v>0</v>
      </c>
      <c r="H30" s="38">
        <f t="shared" si="3"/>
        <v>11743815.319999998</v>
      </c>
      <c r="J30" s="38">
        <f>SUM(J15:J29)</f>
        <v>2469874.52</v>
      </c>
    </row>
    <row r="31" spans="1:10" s="1" customFormat="1" ht="27" customHeight="1">
      <c r="A31" s="169" t="s">
        <v>487</v>
      </c>
      <c r="B31" s="172" t="s">
        <v>636</v>
      </c>
      <c r="C31" s="29">
        <f>SUM(' بيان تنفيد مصاريف التجهيز '!G31)</f>
        <v>17872982.5</v>
      </c>
      <c r="D31" s="29">
        <f>SUM(' بيان تنفيد مصاريف التجهيز '!H31)</f>
        <v>38356139.81</v>
      </c>
      <c r="E31" s="29">
        <f>SUM(' بيان تنفيد مصاريف التجهيز '!I31)</f>
        <v>0</v>
      </c>
      <c r="F31" s="29">
        <f aca="true" t="shared" si="4" ref="F31:F36">C31-E31</f>
        <v>17872982.5</v>
      </c>
      <c r="G31" s="29">
        <f>SUM(' بيان تنفيد مصاريف التجهيز '!K31)</f>
        <v>0</v>
      </c>
      <c r="H31" s="29">
        <f aca="true" t="shared" si="5" ref="H31:H36">F31-G31</f>
        <v>17872982.5</v>
      </c>
      <c r="J31" s="308">
        <f t="shared" si="0"/>
        <v>38356139.81</v>
      </c>
    </row>
    <row r="32" spans="1:10" s="1" customFormat="1" ht="27" customHeight="1">
      <c r="A32" s="169" t="s">
        <v>637</v>
      </c>
      <c r="B32" s="170" t="s">
        <v>638</v>
      </c>
      <c r="C32" s="29">
        <f>SUM(' بيان تنفيد مصاريف التجهيز '!G32)</f>
        <v>864544.3</v>
      </c>
      <c r="D32" s="29">
        <f>SUM(' بيان تنفيد مصاريف التجهيز '!H32)</f>
        <v>119444.56</v>
      </c>
      <c r="E32" s="29">
        <f>SUM(' بيان تنفيد مصاريف التجهيز '!I32)</f>
        <v>119444.56</v>
      </c>
      <c r="F32" s="29">
        <f t="shared" si="4"/>
        <v>745099.74</v>
      </c>
      <c r="G32" s="29">
        <f>SUM(' بيان تنفيد مصاريف التجهيز '!K32)</f>
        <v>0</v>
      </c>
      <c r="H32" s="29">
        <f t="shared" si="5"/>
        <v>745099.74</v>
      </c>
      <c r="J32" s="308">
        <f t="shared" si="0"/>
        <v>0</v>
      </c>
    </row>
    <row r="33" spans="1:10" s="1" customFormat="1" ht="27" customHeight="1">
      <c r="A33" s="169" t="s">
        <v>639</v>
      </c>
      <c r="B33" s="170" t="s">
        <v>640</v>
      </c>
      <c r="C33" s="29">
        <f>SUM(' بيان تنفيد مصاريف التجهيز '!G33)</f>
        <v>2694144.3</v>
      </c>
      <c r="D33" s="29">
        <f>SUM(' بيان تنفيد مصاريف التجهيز '!H33)</f>
        <v>2068201.24</v>
      </c>
      <c r="E33" s="29">
        <f>SUM(' بيان تنفيد مصاريف التجهيز '!I33)</f>
        <v>0</v>
      </c>
      <c r="F33" s="29">
        <f t="shared" si="4"/>
        <v>2694144.3</v>
      </c>
      <c r="G33" s="29">
        <f>SUM(' بيان تنفيد مصاريف التجهيز '!K33)</f>
        <v>0</v>
      </c>
      <c r="H33" s="29">
        <f t="shared" si="5"/>
        <v>2694144.3</v>
      </c>
      <c r="J33" s="308">
        <f t="shared" si="0"/>
        <v>2068201.24</v>
      </c>
    </row>
    <row r="34" spans="1:10" s="1" customFormat="1" ht="33" customHeight="1">
      <c r="A34" s="169" t="s">
        <v>488</v>
      </c>
      <c r="B34" s="170" t="s">
        <v>641</v>
      </c>
      <c r="C34" s="29">
        <f>SUM(' بيان تنفيد مصاريف التجهيز '!G34)</f>
        <v>6264730.42</v>
      </c>
      <c r="D34" s="29">
        <f>SUM(' بيان تنفيد مصاريف التجهيز '!H34)</f>
        <v>5276986.83</v>
      </c>
      <c r="E34" s="29">
        <f>SUM(' بيان تنفيد مصاريف التجهيز '!I34)</f>
        <v>3365439.33</v>
      </c>
      <c r="F34" s="29">
        <f t="shared" si="4"/>
        <v>2899291.09</v>
      </c>
      <c r="G34" s="29">
        <f>SUM(' بيان تنفيد مصاريف التجهيز '!K34)</f>
        <v>0</v>
      </c>
      <c r="H34" s="29">
        <f t="shared" si="5"/>
        <v>2899291.09</v>
      </c>
      <c r="J34" s="308">
        <f t="shared" si="0"/>
        <v>1911547.5</v>
      </c>
    </row>
    <row r="35" spans="1:10" s="1" customFormat="1" ht="27" customHeight="1">
      <c r="A35" s="169" t="s">
        <v>642</v>
      </c>
      <c r="B35" s="170" t="s">
        <v>643</v>
      </c>
      <c r="C35" s="29">
        <f>SUM(' بيان تنفيد مصاريف التجهيز '!G35)</f>
        <v>9470202.33</v>
      </c>
      <c r="D35" s="29">
        <f>SUM(' بيان تنفيد مصاريف التجهيز '!H35)</f>
        <v>9760202.32</v>
      </c>
      <c r="E35" s="29">
        <f>SUM(' بيان تنفيد مصاريف التجهيز '!I35)</f>
        <v>7609550.86</v>
      </c>
      <c r="F35" s="29">
        <f t="shared" si="4"/>
        <v>1860651.4699999997</v>
      </c>
      <c r="G35" s="29">
        <v>0</v>
      </c>
      <c r="H35" s="29">
        <f t="shared" si="5"/>
        <v>1860651.4699999997</v>
      </c>
      <c r="J35" s="308">
        <f t="shared" si="0"/>
        <v>2150651.46</v>
      </c>
    </row>
    <row r="36" spans="1:10" s="1" customFormat="1" ht="27" customHeight="1">
      <c r="A36" s="169" t="s">
        <v>792</v>
      </c>
      <c r="B36" s="171" t="s">
        <v>793</v>
      </c>
      <c r="C36" s="29">
        <f>SUM(' بيان تنفيد مصاريف التجهيز '!G36)</f>
        <v>1000000</v>
      </c>
      <c r="D36" s="29">
        <f>SUM(' بيان تنفيد مصاريف التجهيز '!H36)</f>
        <v>0</v>
      </c>
      <c r="E36" s="29">
        <f>SUM(' بيان تنفيد مصاريف التجهيز '!I36)</f>
        <v>0</v>
      </c>
      <c r="F36" s="29">
        <f t="shared" si="4"/>
        <v>1000000</v>
      </c>
      <c r="G36" s="29">
        <v>0</v>
      </c>
      <c r="H36" s="29">
        <f t="shared" si="5"/>
        <v>1000000</v>
      </c>
      <c r="J36" s="308"/>
    </row>
    <row r="37" spans="1:10" s="320" customFormat="1" ht="17.25" customHeight="1">
      <c r="A37" s="508" t="s">
        <v>675</v>
      </c>
      <c r="B37" s="508"/>
      <c r="C37" s="321">
        <f aca="true" t="shared" si="6" ref="C37:H37">SUM(C31:C36)</f>
        <v>38166603.85</v>
      </c>
      <c r="D37" s="321">
        <f t="shared" si="6"/>
        <v>55580974.760000005</v>
      </c>
      <c r="E37" s="321">
        <f t="shared" si="6"/>
        <v>11094434.75</v>
      </c>
      <c r="F37" s="321">
        <f t="shared" si="6"/>
        <v>27072169.099999998</v>
      </c>
      <c r="G37" s="321">
        <f t="shared" si="6"/>
        <v>0</v>
      </c>
      <c r="H37" s="321">
        <f t="shared" si="6"/>
        <v>27072169.099999998</v>
      </c>
      <c r="J37" s="321">
        <f>SUM(J31:J35)</f>
        <v>44486540.010000005</v>
      </c>
    </row>
    <row r="38" spans="1:10" s="1" customFormat="1" ht="20.25" customHeight="1">
      <c r="A38" s="169" t="s">
        <v>508</v>
      </c>
      <c r="B38" s="170" t="s">
        <v>773</v>
      </c>
      <c r="C38" s="29">
        <f>SUM(' بيان تنفيد مصاريف التجهيز '!G38)</f>
        <v>600000</v>
      </c>
      <c r="D38" s="29">
        <f>SUM(' بيان تنفيد مصاريف التجهيز '!H38)</f>
        <v>0</v>
      </c>
      <c r="E38" s="29">
        <f>SUM(' بيان تنفيد مصاريف التجهيز '!I38)</f>
        <v>0</v>
      </c>
      <c r="F38" s="29">
        <f>C38-E38</f>
        <v>600000</v>
      </c>
      <c r="G38" s="29">
        <v>0</v>
      </c>
      <c r="H38" s="29">
        <f>F38-G38</f>
        <v>600000</v>
      </c>
      <c r="J38" s="308">
        <f t="shared" si="0"/>
        <v>0</v>
      </c>
    </row>
    <row r="39" spans="1:10" s="1" customFormat="1" ht="20.25" customHeight="1">
      <c r="A39" s="169" t="s">
        <v>789</v>
      </c>
      <c r="B39" s="170" t="s">
        <v>790</v>
      </c>
      <c r="C39" s="29">
        <f>SUM(' بيان تنفيد مصاريف التجهيز '!G39)</f>
        <v>650000</v>
      </c>
      <c r="D39" s="29">
        <f>SUM(' بيان تنفيد مصاريف التجهيز '!H39)</f>
        <v>0</v>
      </c>
      <c r="E39" s="29">
        <f>SUM(' بيان تنفيد مصاريف التجهيز '!I39)</f>
        <v>0</v>
      </c>
      <c r="F39" s="29">
        <f>C39-E39</f>
        <v>650000</v>
      </c>
      <c r="G39" s="29">
        <v>0</v>
      </c>
      <c r="H39" s="29">
        <f>F39-G39</f>
        <v>650000</v>
      </c>
      <c r="J39" s="308">
        <f t="shared" si="0"/>
        <v>0</v>
      </c>
    </row>
    <row r="40" spans="1:10" s="320" customFormat="1" ht="17.25" customHeight="1">
      <c r="A40" s="508" t="s">
        <v>676</v>
      </c>
      <c r="B40" s="508"/>
      <c r="C40" s="321">
        <f aca="true" t="shared" si="7" ref="C40:H40">SUM(C38:C39)</f>
        <v>1250000</v>
      </c>
      <c r="D40" s="321">
        <f t="shared" si="7"/>
        <v>0</v>
      </c>
      <c r="E40" s="321">
        <f t="shared" si="7"/>
        <v>0</v>
      </c>
      <c r="F40" s="321">
        <f t="shared" si="7"/>
        <v>1250000</v>
      </c>
      <c r="G40" s="321">
        <f t="shared" si="7"/>
        <v>0</v>
      </c>
      <c r="H40" s="321">
        <f t="shared" si="7"/>
        <v>1250000</v>
      </c>
      <c r="J40" s="321">
        <f>SUM(J38:J39)</f>
        <v>0</v>
      </c>
    </row>
    <row r="41" spans="1:10" s="1" customFormat="1" ht="12" customHeight="1">
      <c r="A41" s="506" t="s">
        <v>121</v>
      </c>
      <c r="B41" s="509" t="s">
        <v>109</v>
      </c>
      <c r="C41" s="504" t="s">
        <v>122</v>
      </c>
      <c r="D41" s="506" t="s">
        <v>838</v>
      </c>
      <c r="E41" s="502" t="s">
        <v>340</v>
      </c>
      <c r="F41" s="504" t="s">
        <v>839</v>
      </c>
      <c r="G41" s="502" t="s">
        <v>123</v>
      </c>
      <c r="H41" s="504" t="s">
        <v>840</v>
      </c>
      <c r="J41" s="309"/>
    </row>
    <row r="42" spans="1:10" s="1" customFormat="1" ht="12" customHeight="1">
      <c r="A42" s="507"/>
      <c r="B42" s="510"/>
      <c r="C42" s="505"/>
      <c r="D42" s="507"/>
      <c r="E42" s="503"/>
      <c r="F42" s="505"/>
      <c r="G42" s="503"/>
      <c r="H42" s="505"/>
      <c r="J42" s="308"/>
    </row>
    <row r="43" spans="1:10" s="1" customFormat="1" ht="20.25" customHeight="1">
      <c r="A43" s="169" t="s">
        <v>758</v>
      </c>
      <c r="B43" s="170" t="s">
        <v>775</v>
      </c>
      <c r="C43" s="29">
        <f>SUM(' بيان تنفيد مصاريف التجهيز '!G41)</f>
        <v>852745.81</v>
      </c>
      <c r="D43" s="29">
        <f>SUM(' بيان تنفيد مصاريف التجهيز '!H41)</f>
        <v>852745.81</v>
      </c>
      <c r="E43" s="29">
        <f>SUM(' بيان تنفيد مصاريف التجهيز '!I41)</f>
        <v>852745.81</v>
      </c>
      <c r="F43" s="29">
        <f aca="true" t="shared" si="8" ref="F43:F48">C43-E43</f>
        <v>0</v>
      </c>
      <c r="G43" s="29"/>
      <c r="H43" s="29">
        <f aca="true" t="shared" si="9" ref="H43:H48">F43-G43</f>
        <v>0</v>
      </c>
      <c r="J43" s="308"/>
    </row>
    <row r="44" spans="1:10" s="1" customFormat="1" ht="20.25" customHeight="1">
      <c r="A44" s="169" t="s">
        <v>759</v>
      </c>
      <c r="B44" s="170" t="s">
        <v>644</v>
      </c>
      <c r="C44" s="29">
        <f>SUM(' بيان تنفيد مصاريف التجهيز '!G42)</f>
        <v>729233.09</v>
      </c>
      <c r="D44" s="29">
        <f>SUM(' بيان تنفيد مصاريف التجهيز '!H42)</f>
        <v>729233.09</v>
      </c>
      <c r="E44" s="29">
        <f>SUM(' بيان تنفيد مصاريف التجهيز '!I42)</f>
        <v>729233.09</v>
      </c>
      <c r="F44" s="29">
        <f t="shared" si="8"/>
        <v>0</v>
      </c>
      <c r="G44" s="29">
        <v>0</v>
      </c>
      <c r="H44" s="29">
        <f t="shared" si="9"/>
        <v>0</v>
      </c>
      <c r="J44" s="308">
        <f>D44-E44</f>
        <v>0</v>
      </c>
    </row>
    <row r="45" spans="1:10" s="1" customFormat="1" ht="20.25" customHeight="1">
      <c r="A45" s="169" t="s">
        <v>760</v>
      </c>
      <c r="B45" s="170" t="s">
        <v>645</v>
      </c>
      <c r="C45" s="29">
        <f>SUM(' بيان تنفيد مصاريف التجهيز '!G43)</f>
        <v>62012.18</v>
      </c>
      <c r="D45" s="29">
        <f>SUM(' بيان تنفيد مصاريف التجهيز '!H43)</f>
        <v>62012.18</v>
      </c>
      <c r="E45" s="29">
        <f>SUM(' بيان تنفيد مصاريف التجهيز '!I43)</f>
        <v>62012.18</v>
      </c>
      <c r="F45" s="29">
        <f t="shared" si="8"/>
        <v>0</v>
      </c>
      <c r="G45" s="29">
        <v>0</v>
      </c>
      <c r="H45" s="29">
        <f t="shared" si="9"/>
        <v>0</v>
      </c>
      <c r="J45" s="308">
        <f>D45-E45</f>
        <v>0</v>
      </c>
    </row>
    <row r="46" spans="1:10" s="1" customFormat="1" ht="20.25" customHeight="1">
      <c r="A46" s="169" t="s">
        <v>761</v>
      </c>
      <c r="B46" s="170" t="s">
        <v>646</v>
      </c>
      <c r="C46" s="29">
        <f>SUM(' بيان تنفيد مصاريف التجهيز '!G44)</f>
        <v>1705532.98</v>
      </c>
      <c r="D46" s="29">
        <f>SUM(' بيان تنفيد مصاريف التجهيز '!H44)</f>
        <v>1705532.98</v>
      </c>
      <c r="E46" s="29">
        <f>SUM(' بيان تنفيد مصاريف التجهيز '!I44)</f>
        <v>1705532.98</v>
      </c>
      <c r="F46" s="29">
        <f t="shared" si="8"/>
        <v>0</v>
      </c>
      <c r="G46" s="29">
        <v>0</v>
      </c>
      <c r="H46" s="29">
        <f t="shared" si="9"/>
        <v>0</v>
      </c>
      <c r="J46" s="308">
        <f>D46-E46</f>
        <v>0</v>
      </c>
    </row>
    <row r="47" spans="1:10" s="1" customFormat="1" ht="20.25" customHeight="1">
      <c r="A47" s="169" t="s">
        <v>762</v>
      </c>
      <c r="B47" s="170" t="s">
        <v>647</v>
      </c>
      <c r="C47" s="29">
        <f>SUM(' بيان تنفيد مصاريف التجهيز '!G47)</f>
        <v>1232227.92</v>
      </c>
      <c r="D47" s="29">
        <f>SUM(' بيان تنفيد مصاريف التجهيز '!H47)</f>
        <v>1232227.92</v>
      </c>
      <c r="E47" s="29">
        <f>SUM(' بيان تنفيد مصاريف التجهيز '!I47)</f>
        <v>1232227.92</v>
      </c>
      <c r="F47" s="29">
        <f t="shared" si="8"/>
        <v>0</v>
      </c>
      <c r="G47" s="29">
        <v>0</v>
      </c>
      <c r="H47" s="29">
        <f t="shared" si="9"/>
        <v>0</v>
      </c>
      <c r="J47" s="308">
        <f>D47-E47</f>
        <v>0</v>
      </c>
    </row>
    <row r="48" spans="1:10" s="1" customFormat="1" ht="20.25" customHeight="1">
      <c r="A48" s="169" t="s">
        <v>774</v>
      </c>
      <c r="B48" s="170" t="s">
        <v>648</v>
      </c>
      <c r="C48" s="29">
        <f>SUM(' بيان تنفيد مصاريف التجهيز '!G48)</f>
        <v>7375405.36</v>
      </c>
      <c r="D48" s="29">
        <f>SUM(' بيان تنفيد مصاريف التجهيز '!H48)</f>
        <v>7375405.36</v>
      </c>
      <c r="E48" s="29">
        <f>SUM(' بيان تنفيد مصاريف التجهيز '!I48)</f>
        <v>7375405.36</v>
      </c>
      <c r="F48" s="29">
        <f t="shared" si="8"/>
        <v>0</v>
      </c>
      <c r="G48" s="29">
        <v>0</v>
      </c>
      <c r="H48" s="29">
        <f t="shared" si="9"/>
        <v>0</v>
      </c>
      <c r="J48" s="308">
        <f>D48-E48</f>
        <v>0</v>
      </c>
    </row>
    <row r="49" spans="1:10" s="320" customFormat="1" ht="17.25" customHeight="1">
      <c r="A49" s="508" t="s">
        <v>742</v>
      </c>
      <c r="B49" s="508"/>
      <c r="C49" s="321">
        <f aca="true" t="shared" si="10" ref="C49:H49">SUM(C43:C48)</f>
        <v>11957157.34</v>
      </c>
      <c r="D49" s="321">
        <f t="shared" si="10"/>
        <v>11957157.34</v>
      </c>
      <c r="E49" s="321">
        <f t="shared" si="10"/>
        <v>11957157.34</v>
      </c>
      <c r="F49" s="321">
        <f t="shared" si="10"/>
        <v>0</v>
      </c>
      <c r="G49" s="321">
        <f t="shared" si="10"/>
        <v>0</v>
      </c>
      <c r="H49" s="321">
        <f t="shared" si="10"/>
        <v>0</v>
      </c>
      <c r="J49" s="321">
        <f>SUM(J44:J48)</f>
        <v>0</v>
      </c>
    </row>
    <row r="50" spans="1:10" s="320" customFormat="1" ht="18.75">
      <c r="A50" s="511" t="s">
        <v>83</v>
      </c>
      <c r="B50" s="512"/>
      <c r="C50" s="319">
        <f aca="true" t="shared" si="11" ref="C50:H50">C30+C37+C40+C49</f>
        <v>64453077.11</v>
      </c>
      <c r="D50" s="319">
        <f t="shared" si="11"/>
        <v>71343507.22</v>
      </c>
      <c r="E50" s="319">
        <f t="shared" si="11"/>
        <v>24387092.689999998</v>
      </c>
      <c r="F50" s="319">
        <f t="shared" si="11"/>
        <v>40065984.419999994</v>
      </c>
      <c r="G50" s="319">
        <f t="shared" si="11"/>
        <v>0</v>
      </c>
      <c r="H50" s="319">
        <f t="shared" si="11"/>
        <v>40065984.419999994</v>
      </c>
      <c r="J50" s="319">
        <f>J30+J37+J40</f>
        <v>46956414.53000001</v>
      </c>
    </row>
    <row r="51" spans="1:10" s="1" customFormat="1" ht="20.25" customHeight="1">
      <c r="A51" s="169" t="s">
        <v>649</v>
      </c>
      <c r="B51" s="170" t="s">
        <v>650</v>
      </c>
      <c r="C51" s="29">
        <f>SUM(' بيان تنفيد مصاريف التجهيز '!G51)</f>
        <v>242450.51</v>
      </c>
      <c r="D51" s="29">
        <f>SUM(' بيان تنفيد مصاريف التجهيز '!H51)</f>
        <v>85408.21</v>
      </c>
      <c r="E51" s="29">
        <f>SUM(' بيان تنفيد مصاريف التجهيز '!I51)</f>
        <v>0</v>
      </c>
      <c r="F51" s="29">
        <f>C51-E51</f>
        <v>242450.51</v>
      </c>
      <c r="G51" s="29">
        <v>0</v>
      </c>
      <c r="H51" s="29">
        <f>F51-G51</f>
        <v>242450.51</v>
      </c>
      <c r="J51" s="308">
        <f t="shared" si="0"/>
        <v>85408.21</v>
      </c>
    </row>
    <row r="52" spans="1:10" s="1" customFormat="1" ht="20.25" customHeight="1">
      <c r="A52" s="169" t="s">
        <v>651</v>
      </c>
      <c r="B52" s="170" t="s">
        <v>652</v>
      </c>
      <c r="C52" s="29">
        <f>SUM(' بيان تنفيد مصاريف التجهيز '!G52)</f>
        <v>0</v>
      </c>
      <c r="D52" s="29">
        <f>SUM(' بيان تنفيد مصاريف التجهيز '!H52)</f>
        <v>0</v>
      </c>
      <c r="E52" s="29">
        <f>SUM(' بيان تنفيد مصاريف التجهيز '!I52)</f>
        <v>0</v>
      </c>
      <c r="F52" s="29">
        <f>C52-E52</f>
        <v>0</v>
      </c>
      <c r="G52" s="29">
        <v>0</v>
      </c>
      <c r="H52" s="29">
        <f>F52-G52</f>
        <v>0</v>
      </c>
      <c r="J52" s="308">
        <f t="shared" si="0"/>
        <v>0</v>
      </c>
    </row>
    <row r="53" spans="1:10" s="1" customFormat="1" ht="20.25" customHeight="1">
      <c r="A53" s="169" t="s">
        <v>653</v>
      </c>
      <c r="B53" s="170" t="s">
        <v>654</v>
      </c>
      <c r="C53" s="29">
        <f>SUM(' بيان تنفيد مصاريف التجهيز '!G53)</f>
        <v>0</v>
      </c>
      <c r="D53" s="29">
        <f>SUM(' بيان تنفيد مصاريف التجهيز '!H53)</f>
        <v>0</v>
      </c>
      <c r="E53" s="29">
        <f>SUM(' بيان تنفيد مصاريف التجهيز '!I53)</f>
        <v>0</v>
      </c>
      <c r="F53" s="29">
        <f>C53-E53</f>
        <v>0</v>
      </c>
      <c r="G53" s="29">
        <v>0</v>
      </c>
      <c r="H53" s="29">
        <f>F53-G53</f>
        <v>0</v>
      </c>
      <c r="J53" s="308">
        <f t="shared" si="0"/>
        <v>0</v>
      </c>
    </row>
    <row r="54" spans="1:10" s="320" customFormat="1" ht="17.25" customHeight="1">
      <c r="A54" s="508" t="s">
        <v>674</v>
      </c>
      <c r="B54" s="508"/>
      <c r="C54" s="321">
        <f aca="true" t="shared" si="12" ref="C54:J54">SUM(C51:C53)</f>
        <v>242450.51</v>
      </c>
      <c r="D54" s="321">
        <f t="shared" si="12"/>
        <v>85408.21</v>
      </c>
      <c r="E54" s="321">
        <f t="shared" si="12"/>
        <v>0</v>
      </c>
      <c r="F54" s="321">
        <f t="shared" si="12"/>
        <v>242450.51</v>
      </c>
      <c r="G54" s="321">
        <f t="shared" si="12"/>
        <v>0</v>
      </c>
      <c r="H54" s="321">
        <f t="shared" si="12"/>
        <v>242450.51</v>
      </c>
      <c r="J54" s="321">
        <f t="shared" si="12"/>
        <v>85408.21</v>
      </c>
    </row>
    <row r="55" spans="1:10" s="1" customFormat="1" ht="20.25" customHeight="1">
      <c r="A55" s="169" t="s">
        <v>655</v>
      </c>
      <c r="B55" s="170" t="s">
        <v>656</v>
      </c>
      <c r="C55" s="29">
        <f>SUM(' بيان تنفيد مصاريف التجهيز '!G55)</f>
        <v>1902554.87</v>
      </c>
      <c r="D55" s="29">
        <f>SUM(' بيان تنفيد مصاريف التجهيز '!H55)</f>
        <v>1801932.67</v>
      </c>
      <c r="E55" s="29">
        <f>SUM(' بيان تنفيد مصاريف التجهيز '!I55)</f>
        <v>278818.89</v>
      </c>
      <c r="F55" s="29">
        <f>C55-E55</f>
        <v>1623735.98</v>
      </c>
      <c r="G55" s="29">
        <f>SUM(' بيان تنفيد مصاريف التجهيز '!K55)</f>
        <v>0</v>
      </c>
      <c r="H55" s="29">
        <f>F55-G55</f>
        <v>1623735.98</v>
      </c>
      <c r="J55" s="308">
        <f t="shared" si="0"/>
        <v>1523113.7799999998</v>
      </c>
    </row>
    <row r="56" spans="1:10" s="1" customFormat="1" ht="20.25" customHeight="1">
      <c r="A56" s="169" t="s">
        <v>657</v>
      </c>
      <c r="B56" s="170" t="s">
        <v>817</v>
      </c>
      <c r="C56" s="29">
        <f>SUM(' بيان تنفيد مصاريف التجهيز '!G56)</f>
        <v>1622000</v>
      </c>
      <c r="D56" s="29">
        <f>SUM(' بيان تنفيد مصاريف التجهيز '!H56)</f>
        <v>0</v>
      </c>
      <c r="E56" s="29">
        <f>SUM(' بيان تنفيد مصاريف التجهيز '!I56)</f>
        <v>0</v>
      </c>
      <c r="F56" s="29">
        <f>C56-E56</f>
        <v>1622000</v>
      </c>
      <c r="G56" s="29">
        <f>SUM(' بيان تنفيد مصاريف التجهيز '!K56)</f>
        <v>0</v>
      </c>
      <c r="H56" s="29">
        <f>F56-G56</f>
        <v>1622000</v>
      </c>
      <c r="J56" s="308">
        <f t="shared" si="0"/>
        <v>0</v>
      </c>
    </row>
    <row r="57" spans="1:10" s="1" customFormat="1" ht="20.25" customHeight="1">
      <c r="A57" s="169" t="s">
        <v>658</v>
      </c>
      <c r="B57" s="170" t="s">
        <v>818</v>
      </c>
      <c r="C57" s="29">
        <f>SUM(' بيان تنفيد مصاريف التجهيز '!G57)</f>
        <v>2376000</v>
      </c>
      <c r="D57" s="29">
        <f>SUM(' بيان تنفيد مصاريف التجهيز '!H57)</f>
        <v>0</v>
      </c>
      <c r="E57" s="29">
        <f>SUM(' بيان تنفيد مصاريف التجهيز '!I57)</f>
        <v>0</v>
      </c>
      <c r="F57" s="29">
        <f>C57-E57</f>
        <v>2376000</v>
      </c>
      <c r="G57" s="29">
        <f>SUM(' بيان تنفيد مصاريف التجهيز '!K57)</f>
        <v>0</v>
      </c>
      <c r="H57" s="29">
        <f>F57-G57</f>
        <v>2376000</v>
      </c>
      <c r="J57" s="308">
        <f t="shared" si="0"/>
        <v>0</v>
      </c>
    </row>
    <row r="58" spans="1:10" s="1" customFormat="1" ht="28.5" customHeight="1">
      <c r="A58" s="169" t="s">
        <v>659</v>
      </c>
      <c r="B58" s="171" t="s">
        <v>819</v>
      </c>
      <c r="C58" s="29">
        <f>SUM(' بيان تنفيد مصاريف التجهيز '!G58)</f>
        <v>1147531.64</v>
      </c>
      <c r="D58" s="29">
        <f>SUM(' بيان تنفيد مصاريف التجهيز '!H58)</f>
        <v>205800</v>
      </c>
      <c r="E58" s="29">
        <f>SUM(' بيان تنفيد مصاريف التجهيز '!I58)</f>
        <v>0</v>
      </c>
      <c r="F58" s="29">
        <f>C58-E58</f>
        <v>1147531.64</v>
      </c>
      <c r="G58" s="29">
        <f>SUM(' بيان تنفيد مصاريف التجهيز '!K58)</f>
        <v>0</v>
      </c>
      <c r="H58" s="29">
        <f>F58-G58</f>
        <v>1147531.64</v>
      </c>
      <c r="J58" s="308">
        <f t="shared" si="0"/>
        <v>205800</v>
      </c>
    </row>
    <row r="59" spans="1:10" s="320" customFormat="1" ht="17.25" customHeight="1">
      <c r="A59" s="508" t="s">
        <v>675</v>
      </c>
      <c r="B59" s="508"/>
      <c r="C59" s="321">
        <f aca="true" t="shared" si="13" ref="C59:J59">SUM(C55:C58)</f>
        <v>7048086.51</v>
      </c>
      <c r="D59" s="321">
        <f t="shared" si="13"/>
        <v>2007732.67</v>
      </c>
      <c r="E59" s="321">
        <f t="shared" si="13"/>
        <v>278818.89</v>
      </c>
      <c r="F59" s="321">
        <f t="shared" si="13"/>
        <v>6769267.62</v>
      </c>
      <c r="G59" s="321">
        <f t="shared" si="13"/>
        <v>0</v>
      </c>
      <c r="H59" s="321">
        <f t="shared" si="13"/>
        <v>6769267.62</v>
      </c>
      <c r="J59" s="321">
        <f t="shared" si="13"/>
        <v>1728913.7799999998</v>
      </c>
    </row>
    <row r="60" spans="1:10" s="1" customFormat="1" ht="24" customHeight="1">
      <c r="A60" s="169" t="s">
        <v>660</v>
      </c>
      <c r="B60" s="170" t="s">
        <v>661</v>
      </c>
      <c r="C60" s="29">
        <f>SUM(' بيان تنفيد مصاريف التجهيز '!G60)</f>
        <v>21600</v>
      </c>
      <c r="D60" s="29">
        <f>SUM(' بيان تنفيد مصاريف التجهيز '!H60)</f>
        <v>21600</v>
      </c>
      <c r="E60" s="29">
        <f>SUM(' بيان تنفيد مصاريف التجهيز '!I60)</f>
        <v>0</v>
      </c>
      <c r="F60" s="29">
        <f>C60-E60</f>
        <v>21600</v>
      </c>
      <c r="G60" s="29">
        <v>0</v>
      </c>
      <c r="H60" s="29">
        <f>F60-G60</f>
        <v>21600</v>
      </c>
      <c r="J60" s="308">
        <f t="shared" si="0"/>
        <v>21600</v>
      </c>
    </row>
    <row r="61" spans="1:10" s="320" customFormat="1" ht="17.25" customHeight="1">
      <c r="A61" s="508" t="s">
        <v>676</v>
      </c>
      <c r="B61" s="508"/>
      <c r="C61" s="321">
        <f aca="true" t="shared" si="14" ref="C61:J61">SUM(C60)</f>
        <v>21600</v>
      </c>
      <c r="D61" s="321">
        <f t="shared" si="14"/>
        <v>21600</v>
      </c>
      <c r="E61" s="321">
        <f t="shared" si="14"/>
        <v>0</v>
      </c>
      <c r="F61" s="321">
        <f t="shared" si="14"/>
        <v>21600</v>
      </c>
      <c r="G61" s="321">
        <f t="shared" si="14"/>
        <v>0</v>
      </c>
      <c r="H61" s="321">
        <f t="shared" si="14"/>
        <v>21600</v>
      </c>
      <c r="J61" s="321">
        <f t="shared" si="14"/>
        <v>21600</v>
      </c>
    </row>
    <row r="62" spans="1:10" s="1" customFormat="1" ht="20.25" customHeight="1">
      <c r="A62" s="169" t="s">
        <v>662</v>
      </c>
      <c r="B62" s="171" t="s">
        <v>663</v>
      </c>
      <c r="C62" s="29">
        <f>SUM(' بيان تنفيد مصاريف التجهيز '!G62)</f>
        <v>287907.01</v>
      </c>
      <c r="D62" s="29">
        <f>SUM(' بيان تنفيد مصاريف التجهيز '!H62)</f>
        <v>221973.01</v>
      </c>
      <c r="E62" s="29">
        <f>SUM(' بيان تنفيد مصاريف التجهيز '!I62)</f>
        <v>0</v>
      </c>
      <c r="F62" s="29">
        <f>C62-E62</f>
        <v>287907.01</v>
      </c>
      <c r="G62" s="29">
        <v>0</v>
      </c>
      <c r="H62" s="29">
        <f>F62-G62</f>
        <v>287907.01</v>
      </c>
      <c r="J62" s="308">
        <f t="shared" si="0"/>
        <v>221973.01</v>
      </c>
    </row>
    <row r="63" spans="1:10" s="1" customFormat="1" ht="20.25" customHeight="1">
      <c r="A63" s="169" t="s">
        <v>664</v>
      </c>
      <c r="B63" s="170" t="s">
        <v>665</v>
      </c>
      <c r="C63" s="29">
        <f>SUM(' بيان تنفيد مصاريف التجهيز '!G63)</f>
        <v>67503.31</v>
      </c>
      <c r="D63" s="29">
        <f>SUM(' بيان تنفيد مصاريف التجهيز '!H63)</f>
        <v>0</v>
      </c>
      <c r="E63" s="29">
        <f>SUM(' بيان تنفيد مصاريف التجهيز '!I63)</f>
        <v>0</v>
      </c>
      <c r="F63" s="29">
        <f>C63-E63</f>
        <v>67503.31</v>
      </c>
      <c r="G63" s="29">
        <v>0</v>
      </c>
      <c r="H63" s="29">
        <f>F63-G63</f>
        <v>67503.31</v>
      </c>
      <c r="J63" s="308">
        <f t="shared" si="0"/>
        <v>0</v>
      </c>
    </row>
    <row r="64" spans="1:10" s="1" customFormat="1" ht="20.25" customHeight="1">
      <c r="A64" s="169" t="s">
        <v>666</v>
      </c>
      <c r="B64" s="170" t="s">
        <v>667</v>
      </c>
      <c r="C64" s="29">
        <f>SUM(' بيان تنفيد مصاريف التجهيز '!G64)</f>
        <v>0</v>
      </c>
      <c r="D64" s="29">
        <f>SUM(' بيان تنفيد مصاريف التجهيز '!H64)</f>
        <v>0</v>
      </c>
      <c r="E64" s="29">
        <f>SUM(' بيان تنفيد مصاريف التجهيز '!I64)</f>
        <v>0</v>
      </c>
      <c r="F64" s="29">
        <f>C64-E64</f>
        <v>0</v>
      </c>
      <c r="G64" s="29">
        <v>0</v>
      </c>
      <c r="H64" s="29">
        <f>F64-G64</f>
        <v>0</v>
      </c>
      <c r="J64" s="308">
        <f t="shared" si="0"/>
        <v>0</v>
      </c>
    </row>
    <row r="65" spans="1:10" s="1" customFormat="1" ht="20.25" customHeight="1">
      <c r="A65" s="169" t="s">
        <v>668</v>
      </c>
      <c r="B65" s="170" t="s">
        <v>669</v>
      </c>
      <c r="C65" s="29">
        <f>SUM(' بيان تنفيد مصاريف التجهيز '!G65)</f>
        <v>0</v>
      </c>
      <c r="D65" s="29">
        <f>SUM(' بيان تنفيد مصاريف التجهيز '!H65)</f>
        <v>0</v>
      </c>
      <c r="E65" s="29">
        <f>SUM(' بيان تنفيد مصاريف التجهيز '!I65)</f>
        <v>0</v>
      </c>
      <c r="F65" s="29">
        <f>C65-E65</f>
        <v>0</v>
      </c>
      <c r="G65" s="29">
        <v>0</v>
      </c>
      <c r="H65" s="29">
        <f>F65-G65</f>
        <v>0</v>
      </c>
      <c r="J65" s="308">
        <f t="shared" si="0"/>
        <v>0</v>
      </c>
    </row>
    <row r="66" spans="1:10" s="320" customFormat="1" ht="17.25" customHeight="1">
      <c r="A66" s="508" t="s">
        <v>677</v>
      </c>
      <c r="B66" s="508"/>
      <c r="C66" s="321">
        <f aca="true" t="shared" si="15" ref="C66:H66">SUM(C62:C65)</f>
        <v>355410.32</v>
      </c>
      <c r="D66" s="321">
        <f t="shared" si="15"/>
        <v>221973.01</v>
      </c>
      <c r="E66" s="321">
        <f t="shared" si="15"/>
        <v>0</v>
      </c>
      <c r="F66" s="321">
        <f t="shared" si="15"/>
        <v>355410.32</v>
      </c>
      <c r="G66" s="321">
        <f t="shared" si="15"/>
        <v>0</v>
      </c>
      <c r="H66" s="321">
        <f t="shared" si="15"/>
        <v>355410.32</v>
      </c>
      <c r="J66" s="321">
        <f>SUM(J62:J65)</f>
        <v>221973.01</v>
      </c>
    </row>
    <row r="67" spans="1:10" s="1" customFormat="1" ht="20.25" customHeight="1">
      <c r="A67" s="169" t="s">
        <v>670</v>
      </c>
      <c r="B67" s="170" t="s">
        <v>671</v>
      </c>
      <c r="C67" s="29">
        <f>SUM(' بيان تنفيد مصاريف التجهيز '!G67)</f>
        <v>133600</v>
      </c>
      <c r="D67" s="29">
        <f>SUM(' بيان تنفيد مصاريف التجهيز '!H67)</f>
        <v>133200</v>
      </c>
      <c r="E67" s="29">
        <f>SUM(' بيان تنفيد مصاريف التجهيز '!I67)</f>
        <v>0</v>
      </c>
      <c r="F67" s="29">
        <f>C67-E67</f>
        <v>133600</v>
      </c>
      <c r="G67" s="29">
        <v>0</v>
      </c>
      <c r="H67" s="29">
        <f>F67-G67</f>
        <v>133600</v>
      </c>
      <c r="J67" s="308">
        <f t="shared" si="0"/>
        <v>133200</v>
      </c>
    </row>
    <row r="68" spans="1:10" s="1" customFormat="1" ht="20.25" customHeight="1">
      <c r="A68" s="169" t="s">
        <v>672</v>
      </c>
      <c r="B68" s="170" t="s">
        <v>673</v>
      </c>
      <c r="C68" s="29">
        <f>SUM(' بيان تنفيد مصاريف التجهيز '!G68)</f>
        <v>1080941.51</v>
      </c>
      <c r="D68" s="29">
        <f>SUM(' بيان تنفيد مصاريف التجهيز '!H68)</f>
        <v>137562.23</v>
      </c>
      <c r="E68" s="29">
        <f>SUM(' بيان تنفيد مصاريف التجهيز '!I68)</f>
        <v>0</v>
      </c>
      <c r="F68" s="29">
        <f>C68-E68</f>
        <v>1080941.51</v>
      </c>
      <c r="G68" s="29">
        <v>0</v>
      </c>
      <c r="H68" s="29">
        <f>F68-G68</f>
        <v>1080941.51</v>
      </c>
      <c r="J68" s="308">
        <f t="shared" si="0"/>
        <v>137562.23</v>
      </c>
    </row>
    <row r="69" spans="1:10" s="320" customFormat="1" ht="17.25" customHeight="1">
      <c r="A69" s="508" t="s">
        <v>678</v>
      </c>
      <c r="B69" s="508"/>
      <c r="C69" s="321">
        <f aca="true" t="shared" si="16" ref="C69:H69">SUM(C67:C68)</f>
        <v>1214541.51</v>
      </c>
      <c r="D69" s="321">
        <f t="shared" si="16"/>
        <v>270762.23</v>
      </c>
      <c r="E69" s="321">
        <f t="shared" si="16"/>
        <v>0</v>
      </c>
      <c r="F69" s="321">
        <f t="shared" si="16"/>
        <v>1214541.51</v>
      </c>
      <c r="G69" s="321">
        <f t="shared" si="16"/>
        <v>0</v>
      </c>
      <c r="H69" s="321">
        <f t="shared" si="16"/>
        <v>1214541.51</v>
      </c>
      <c r="J69" s="321">
        <f>SUM(J67:J68)</f>
        <v>270762.23</v>
      </c>
    </row>
    <row r="70" spans="1:10" s="320" customFormat="1" ht="18.75">
      <c r="A70" s="511" t="s">
        <v>87</v>
      </c>
      <c r="B70" s="512"/>
      <c r="C70" s="319">
        <f aca="true" t="shared" si="17" ref="C70:H70">C54+C59+C61+C66+C69</f>
        <v>8882088.85</v>
      </c>
      <c r="D70" s="319">
        <f t="shared" si="17"/>
        <v>2607476.1199999996</v>
      </c>
      <c r="E70" s="319">
        <f t="shared" si="17"/>
        <v>278818.89</v>
      </c>
      <c r="F70" s="319">
        <f t="shared" si="17"/>
        <v>8603269.96</v>
      </c>
      <c r="G70" s="319">
        <f t="shared" si="17"/>
        <v>0</v>
      </c>
      <c r="H70" s="319">
        <f t="shared" si="17"/>
        <v>8603269.96</v>
      </c>
      <c r="J70" s="319">
        <f>J54+J59+J61+J66+J69</f>
        <v>2328657.2299999995</v>
      </c>
    </row>
    <row r="71" spans="1:10" s="1" customFormat="1" ht="20.25" customHeight="1">
      <c r="A71" s="169" t="s">
        <v>586</v>
      </c>
      <c r="B71" s="170" t="s">
        <v>820</v>
      </c>
      <c r="C71" s="29">
        <f>SUM(' بيان تنفيد مصاريف التجهيز '!G71)</f>
        <v>311840</v>
      </c>
      <c r="D71" s="29">
        <f>SUM(' بيان تنفيد مصاريف التجهيز '!H71)</f>
        <v>34299.6</v>
      </c>
      <c r="E71" s="29">
        <f>SUM(' بيان تنفيد مصاريف التجهيز '!I71)</f>
        <v>0</v>
      </c>
      <c r="F71" s="29">
        <f>C71-E71</f>
        <v>311840</v>
      </c>
      <c r="G71" s="29">
        <f>SUM(' بيان تنفيد مصاريف التجهيز '!K71)</f>
        <v>0</v>
      </c>
      <c r="H71" s="29">
        <f>F71-G71</f>
        <v>311840</v>
      </c>
      <c r="J71" s="308">
        <f t="shared" si="0"/>
        <v>34299.6</v>
      </c>
    </row>
    <row r="72" spans="1:10" s="1" customFormat="1" ht="21" customHeight="1">
      <c r="A72" s="169" t="s">
        <v>587</v>
      </c>
      <c r="B72" s="171" t="s">
        <v>821</v>
      </c>
      <c r="C72" s="29">
        <f>SUM(' بيان تنفيد مصاريف التجهيز '!G72)</f>
        <v>4222328.66</v>
      </c>
      <c r="D72" s="29">
        <f>SUM(' بيان تنفيد مصاريف التجهيز '!H72)</f>
        <v>3200443.04</v>
      </c>
      <c r="E72" s="29">
        <f>SUM(' بيان تنفيد مصاريف التجهيز '!I72)</f>
        <v>0</v>
      </c>
      <c r="F72" s="29">
        <f>C72-E72</f>
        <v>4222328.66</v>
      </c>
      <c r="G72" s="29">
        <f>SUM(' بيان تنفيد مصاريف التجهيز '!K72)</f>
        <v>0</v>
      </c>
      <c r="H72" s="29">
        <f>F72-G72</f>
        <v>4222328.66</v>
      </c>
      <c r="J72" s="308">
        <f t="shared" si="0"/>
        <v>3200443.04</v>
      </c>
    </row>
    <row r="73" spans="1:10" s="1" customFormat="1" ht="20.25" customHeight="1">
      <c r="A73" s="169" t="s">
        <v>596</v>
      </c>
      <c r="B73" s="170" t="s">
        <v>679</v>
      </c>
      <c r="C73" s="29">
        <f>SUM(' بيان تنفيد مصاريف التجهيز '!G73)</f>
        <v>414592.35</v>
      </c>
      <c r="D73" s="29">
        <f>SUM(' بيان تنفيد مصاريف التجهيز '!H73)</f>
        <v>9542.59</v>
      </c>
      <c r="E73" s="29">
        <f>SUM(' بيان تنفيد مصاريف التجهيز '!I73)</f>
        <v>52.85</v>
      </c>
      <c r="F73" s="29">
        <f>C73-E73</f>
        <v>414539.5</v>
      </c>
      <c r="G73" s="29">
        <f>SUM(' بيان تنفيد مصاريف التجهيز '!K73)</f>
        <v>0</v>
      </c>
      <c r="H73" s="29">
        <f>F73-G73</f>
        <v>414539.5</v>
      </c>
      <c r="J73" s="308">
        <f t="shared" si="0"/>
        <v>9489.74</v>
      </c>
    </row>
    <row r="74" spans="1:10" s="1" customFormat="1" ht="20.25" customHeight="1">
      <c r="A74" s="169" t="s">
        <v>680</v>
      </c>
      <c r="B74" s="170" t="s">
        <v>681</v>
      </c>
      <c r="C74" s="29">
        <f>SUM(' بيان تنفيد مصاريف التجهيز '!G74)</f>
        <v>800485.8</v>
      </c>
      <c r="D74" s="29">
        <f>SUM(' بيان تنفيد مصاريف التجهيز '!H74)</f>
        <v>0</v>
      </c>
      <c r="E74" s="29">
        <f>SUM(' بيان تنفيد مصاريف التجهيز '!I74)</f>
        <v>0</v>
      </c>
      <c r="F74" s="29">
        <f>C74-E74</f>
        <v>800485.8</v>
      </c>
      <c r="G74" s="29">
        <f>SUM(' بيان تنفيد مصاريف التجهيز '!K74)</f>
        <v>0</v>
      </c>
      <c r="H74" s="29">
        <f>F74-G74</f>
        <v>800485.8</v>
      </c>
      <c r="J74" s="308">
        <f t="shared" si="0"/>
        <v>0</v>
      </c>
    </row>
    <row r="75" spans="1:10" s="1" customFormat="1" ht="20.25" customHeight="1">
      <c r="A75" s="169" t="s">
        <v>856</v>
      </c>
      <c r="B75" s="170" t="s">
        <v>857</v>
      </c>
      <c r="C75" s="29">
        <f>SUM(' بيان تنفيد مصاريف التجهيز '!G75)</f>
        <v>1000000</v>
      </c>
      <c r="D75" s="29">
        <f>SUM(' بيان تنفيد مصاريف التجهيز '!H75)</f>
        <v>0</v>
      </c>
      <c r="E75" s="29">
        <f>SUM(' بيان تنفيد مصاريف التجهيز '!I75)</f>
        <v>0</v>
      </c>
      <c r="F75" s="29">
        <f>C75-E75</f>
        <v>1000000</v>
      </c>
      <c r="G75" s="29">
        <f>SUM(' بيان تنفيد مصاريف التجهيز '!K75)</f>
        <v>0</v>
      </c>
      <c r="H75" s="29">
        <f>F75-G75</f>
        <v>1000000</v>
      </c>
      <c r="J75" s="308"/>
    </row>
    <row r="76" spans="1:10" s="320" customFormat="1" ht="17.25" customHeight="1">
      <c r="A76" s="508" t="s">
        <v>674</v>
      </c>
      <c r="B76" s="508"/>
      <c r="C76" s="321">
        <f aca="true" t="shared" si="18" ref="C76:H76">SUM(C71:C75)</f>
        <v>6749246.81</v>
      </c>
      <c r="D76" s="321">
        <f t="shared" si="18"/>
        <v>3244285.23</v>
      </c>
      <c r="E76" s="321">
        <f t="shared" si="18"/>
        <v>52.85</v>
      </c>
      <c r="F76" s="321">
        <f t="shared" si="18"/>
        <v>6749193.96</v>
      </c>
      <c r="G76" s="321">
        <f t="shared" si="18"/>
        <v>0</v>
      </c>
      <c r="H76" s="321">
        <f t="shared" si="18"/>
        <v>6749193.96</v>
      </c>
      <c r="J76" s="321">
        <f>SUM(J71:J74)</f>
        <v>3244232.3800000004</v>
      </c>
    </row>
    <row r="77" spans="1:10" s="1" customFormat="1" ht="24.75" customHeight="1">
      <c r="A77" s="169" t="s">
        <v>794</v>
      </c>
      <c r="B77" s="170" t="s">
        <v>822</v>
      </c>
      <c r="C77" s="29">
        <f>SUM(' بيان تنفيد مصاريف التجهيز '!G77)</f>
        <v>200000</v>
      </c>
      <c r="D77" s="29">
        <f>SUM(' بيان تنفيد مصاريف التجهيز '!H77)</f>
        <v>0</v>
      </c>
      <c r="E77" s="29">
        <f>SUM(' بيان تنفيد مصاريف التجهيز '!I77)</f>
        <v>0</v>
      </c>
      <c r="F77" s="29">
        <f aca="true" t="shared" si="19" ref="F77:F86">C77-E77</f>
        <v>200000</v>
      </c>
      <c r="G77" s="29">
        <f>SUM(' بيان تنفيد مصاريف التجهيز '!K77)</f>
        <v>0</v>
      </c>
      <c r="H77" s="29">
        <f aca="true" t="shared" si="20" ref="H77:H86">F77-G77</f>
        <v>200000</v>
      </c>
      <c r="J77" s="308">
        <f t="shared" si="0"/>
        <v>0</v>
      </c>
    </row>
    <row r="78" spans="1:10" s="1" customFormat="1" ht="12" customHeight="1">
      <c r="A78" s="506" t="s">
        <v>121</v>
      </c>
      <c r="B78" s="509" t="s">
        <v>109</v>
      </c>
      <c r="C78" s="504" t="s">
        <v>122</v>
      </c>
      <c r="D78" s="506" t="s">
        <v>838</v>
      </c>
      <c r="E78" s="502" t="s">
        <v>340</v>
      </c>
      <c r="F78" s="504" t="s">
        <v>839</v>
      </c>
      <c r="G78" s="502" t="s">
        <v>123</v>
      </c>
      <c r="H78" s="504" t="s">
        <v>840</v>
      </c>
      <c r="J78" s="309"/>
    </row>
    <row r="79" spans="1:10" s="1" customFormat="1" ht="12" customHeight="1">
      <c r="A79" s="507"/>
      <c r="B79" s="510"/>
      <c r="C79" s="505"/>
      <c r="D79" s="507"/>
      <c r="E79" s="503"/>
      <c r="F79" s="505"/>
      <c r="G79" s="503"/>
      <c r="H79" s="505"/>
      <c r="J79" s="308"/>
    </row>
    <row r="80" spans="1:10" s="1" customFormat="1" ht="20.25" customHeight="1">
      <c r="A80" s="169" t="s">
        <v>777</v>
      </c>
      <c r="B80" s="170" t="s">
        <v>778</v>
      </c>
      <c r="C80" s="29">
        <f>SUM(' بيان تنفيد مصاريف التجهيز '!G78)</f>
        <v>0</v>
      </c>
      <c r="D80" s="29">
        <f>SUM(' بيان تنفيد مصاريف التجهيز '!H78)</f>
        <v>0</v>
      </c>
      <c r="E80" s="29">
        <f>SUM(' بيان تنفيد مصاريف التجهيز '!I78)</f>
        <v>0</v>
      </c>
      <c r="F80" s="29">
        <f t="shared" si="19"/>
        <v>0</v>
      </c>
      <c r="G80" s="29">
        <f>SUM(' بيان تنفيد مصاريف التجهيز '!K78)</f>
        <v>0</v>
      </c>
      <c r="H80" s="29">
        <f t="shared" si="20"/>
        <v>0</v>
      </c>
      <c r="J80" s="308">
        <f t="shared" si="0"/>
        <v>0</v>
      </c>
    </row>
    <row r="81" spans="1:10" s="1" customFormat="1" ht="24" customHeight="1">
      <c r="A81" s="169" t="s">
        <v>682</v>
      </c>
      <c r="B81" s="170" t="s">
        <v>823</v>
      </c>
      <c r="C81" s="29">
        <f>SUM(' بيان تنفيد مصاريف التجهيز '!G79)</f>
        <v>1448229.88</v>
      </c>
      <c r="D81" s="29">
        <f>SUM(' بيان تنفيد مصاريف التجهيز '!H79)</f>
        <v>421038.54</v>
      </c>
      <c r="E81" s="29">
        <f>SUM(' بيان تنفيد مصاريف التجهيز '!I79)</f>
        <v>240282.9</v>
      </c>
      <c r="F81" s="29">
        <f t="shared" si="19"/>
        <v>1207946.98</v>
      </c>
      <c r="G81" s="29">
        <f>SUM(' بيان تنفيد مصاريف التجهيز '!K79)</f>
        <v>0</v>
      </c>
      <c r="H81" s="29">
        <f t="shared" si="20"/>
        <v>1207946.98</v>
      </c>
      <c r="J81" s="308">
        <f t="shared" si="0"/>
        <v>180755.63999999998</v>
      </c>
    </row>
    <row r="82" spans="1:10" s="1" customFormat="1" ht="20.25" customHeight="1">
      <c r="A82" s="169" t="s">
        <v>791</v>
      </c>
      <c r="B82" s="170" t="s">
        <v>824</v>
      </c>
      <c r="C82" s="29">
        <f>SUM(' بيان تنفيد مصاريف التجهيز '!G80)</f>
        <v>69160.7</v>
      </c>
      <c r="D82" s="29">
        <f>SUM(' بيان تنفيد مصاريف التجهيز '!H80)</f>
        <v>69160.7</v>
      </c>
      <c r="E82" s="29">
        <f>SUM(' بيان تنفيد مصاريف التجهيز '!I80)</f>
        <v>0</v>
      </c>
      <c r="F82" s="29">
        <f t="shared" si="19"/>
        <v>69160.7</v>
      </c>
      <c r="G82" s="29">
        <f>SUM(' بيان تنفيد مصاريف التجهيز '!K80)</f>
        <v>0</v>
      </c>
      <c r="H82" s="29">
        <f t="shared" si="20"/>
        <v>69160.7</v>
      </c>
      <c r="J82" s="308">
        <f t="shared" si="0"/>
        <v>69160.7</v>
      </c>
    </row>
    <row r="83" spans="1:10" s="1" customFormat="1" ht="20.25" customHeight="1">
      <c r="A83" s="169" t="s">
        <v>858</v>
      </c>
      <c r="B83" s="170" t="s">
        <v>859</v>
      </c>
      <c r="C83" s="29">
        <f>SUM(' بيان تنفيد مصاريف التجهيز '!G81)</f>
        <v>300000</v>
      </c>
      <c r="D83" s="29">
        <f>SUM(' بيان تنفيد مصاريف التجهيز '!H81)</f>
        <v>273480</v>
      </c>
      <c r="E83" s="29">
        <f>SUM(' بيان تنفيد مصاريف التجهيز '!I81)</f>
        <v>0</v>
      </c>
      <c r="F83" s="29">
        <f>C83-E83</f>
        <v>300000</v>
      </c>
      <c r="G83" s="29">
        <f>SUM(' بيان تنفيد مصاريف التجهيز '!K81)</f>
        <v>0</v>
      </c>
      <c r="H83" s="29">
        <f>F83-G83</f>
        <v>300000</v>
      </c>
      <c r="J83" s="308"/>
    </row>
    <row r="84" spans="1:10" s="1" customFormat="1" ht="20.25" customHeight="1">
      <c r="A84" s="169" t="s">
        <v>683</v>
      </c>
      <c r="B84" s="170" t="s">
        <v>684</v>
      </c>
      <c r="C84" s="29">
        <f>SUM(' بيان تنفيد مصاريف التجهيز '!G82)</f>
        <v>6706113.31</v>
      </c>
      <c r="D84" s="29">
        <f>SUM(' بيان تنفيد مصاريف التجهيز '!H82)</f>
        <v>6672669.6</v>
      </c>
      <c r="E84" s="29">
        <f>SUM(' بيان تنفيد مصاريف التجهيز '!I82)</f>
        <v>5741983.12</v>
      </c>
      <c r="F84" s="29">
        <f t="shared" si="19"/>
        <v>964130.1899999995</v>
      </c>
      <c r="G84" s="29">
        <f>SUM(' بيان تنفيد مصاريف التجهيز '!K82)</f>
        <v>0</v>
      </c>
      <c r="H84" s="29">
        <f t="shared" si="20"/>
        <v>964130.1899999995</v>
      </c>
      <c r="J84" s="308">
        <f t="shared" si="0"/>
        <v>930686.4799999995</v>
      </c>
    </row>
    <row r="85" spans="1:10" s="1" customFormat="1" ht="20.25" customHeight="1">
      <c r="A85" s="169" t="s">
        <v>776</v>
      </c>
      <c r="B85" s="172" t="s">
        <v>825</v>
      </c>
      <c r="C85" s="29">
        <f>SUM(' بيان تنفيد مصاريف التجهيز '!G83)</f>
        <v>200000</v>
      </c>
      <c r="D85" s="29">
        <f>SUM(' بيان تنفيد مصاريف التجهيز '!H83)</f>
        <v>0</v>
      </c>
      <c r="E85" s="29">
        <f>SUM(' بيان تنفيد مصاريف التجهيز '!I83)</f>
        <v>0</v>
      </c>
      <c r="F85" s="29">
        <f t="shared" si="19"/>
        <v>200000</v>
      </c>
      <c r="G85" s="29">
        <f>SUM(' بيان تنفيد مصاريف التجهيز '!K83)</f>
        <v>0</v>
      </c>
      <c r="H85" s="29">
        <f t="shared" si="20"/>
        <v>200000</v>
      </c>
      <c r="J85" s="308">
        <f t="shared" si="0"/>
        <v>0</v>
      </c>
    </row>
    <row r="86" spans="1:10" s="1" customFormat="1" ht="20.25" customHeight="1">
      <c r="A86" s="169" t="s">
        <v>685</v>
      </c>
      <c r="B86" s="170" t="s">
        <v>826</v>
      </c>
      <c r="C86" s="29">
        <f>SUM(' بيان تنفيد مصاريف التجهيز '!G86)</f>
        <v>135296.68</v>
      </c>
      <c r="D86" s="29">
        <f>SUM(' بيان تنفيد مصاريف التجهيز '!H86)</f>
        <v>135296.68</v>
      </c>
      <c r="E86" s="29">
        <f>SUM(' بيان تنفيد مصاريف التجهيز '!I86)</f>
        <v>0</v>
      </c>
      <c r="F86" s="29">
        <f t="shared" si="19"/>
        <v>135296.68</v>
      </c>
      <c r="G86" s="29">
        <f>SUM(' بيان تنفيد مصاريف التجهيز '!K86)</f>
        <v>0</v>
      </c>
      <c r="H86" s="29">
        <f t="shared" si="20"/>
        <v>135296.68</v>
      </c>
      <c r="J86" s="308">
        <f t="shared" si="0"/>
        <v>135296.68</v>
      </c>
    </row>
    <row r="87" spans="1:10" s="320" customFormat="1" ht="17.25" customHeight="1">
      <c r="A87" s="508" t="s">
        <v>675</v>
      </c>
      <c r="B87" s="508"/>
      <c r="C87" s="321">
        <f aca="true" t="shared" si="21" ref="C87:H87">SUM(C77:C86)</f>
        <v>9058800.569999998</v>
      </c>
      <c r="D87" s="321">
        <f t="shared" si="21"/>
        <v>7571645.52</v>
      </c>
      <c r="E87" s="321">
        <f t="shared" si="21"/>
        <v>5982266.0200000005</v>
      </c>
      <c r="F87" s="321">
        <f t="shared" si="21"/>
        <v>3076534.5499999993</v>
      </c>
      <c r="G87" s="321">
        <f t="shared" si="21"/>
        <v>0</v>
      </c>
      <c r="H87" s="321">
        <f t="shared" si="21"/>
        <v>3076534.5499999993</v>
      </c>
      <c r="J87" s="321">
        <f>SUM(J81:J86)</f>
        <v>1315899.4999999993</v>
      </c>
    </row>
    <row r="88" spans="1:10" s="320" customFormat="1" ht="18.75">
      <c r="A88" s="511" t="s">
        <v>88</v>
      </c>
      <c r="B88" s="512"/>
      <c r="C88" s="319">
        <f aca="true" t="shared" si="22" ref="C88:H88">C76+C87</f>
        <v>15808047.379999999</v>
      </c>
      <c r="D88" s="319">
        <f t="shared" si="22"/>
        <v>10815930.75</v>
      </c>
      <c r="E88" s="319">
        <f t="shared" si="22"/>
        <v>5982318.87</v>
      </c>
      <c r="F88" s="319">
        <f t="shared" si="22"/>
        <v>9825728.51</v>
      </c>
      <c r="G88" s="319">
        <f t="shared" si="22"/>
        <v>0</v>
      </c>
      <c r="H88" s="319">
        <f t="shared" si="22"/>
        <v>9825728.51</v>
      </c>
      <c r="J88" s="319">
        <f>J76+J87</f>
        <v>4560131.88</v>
      </c>
    </row>
    <row r="89" spans="1:10" s="1" customFormat="1" ht="20.25" customHeight="1">
      <c r="A89" s="169" t="s">
        <v>686</v>
      </c>
      <c r="B89" s="170" t="s">
        <v>687</v>
      </c>
      <c r="C89" s="29">
        <f>SUM(' بيان تنفيد مصاريف التجهيز '!G89)</f>
        <v>0</v>
      </c>
      <c r="D89" s="29">
        <f>SUM(' بيان تنفيد مصاريف التجهيز '!H89)</f>
        <v>0</v>
      </c>
      <c r="E89" s="29">
        <f>SUM(' بيان تنفيد مصاريف التجهيز '!I89)</f>
        <v>0</v>
      </c>
      <c r="F89" s="29">
        <f>C89-E89</f>
        <v>0</v>
      </c>
      <c r="G89" s="29">
        <v>0</v>
      </c>
      <c r="H89" s="29">
        <f>F89-G89</f>
        <v>0</v>
      </c>
      <c r="J89" s="308">
        <f t="shared" si="0"/>
        <v>0</v>
      </c>
    </row>
    <row r="90" spans="1:10" s="320" customFormat="1" ht="17.25" customHeight="1">
      <c r="A90" s="508" t="s">
        <v>675</v>
      </c>
      <c r="B90" s="508"/>
      <c r="C90" s="321">
        <f aca="true" t="shared" si="23" ref="C90:J90">C89</f>
        <v>0</v>
      </c>
      <c r="D90" s="321">
        <f t="shared" si="23"/>
        <v>0</v>
      </c>
      <c r="E90" s="321">
        <f t="shared" si="23"/>
        <v>0</v>
      </c>
      <c r="F90" s="321">
        <f t="shared" si="23"/>
        <v>0</v>
      </c>
      <c r="G90" s="321">
        <f t="shared" si="23"/>
        <v>0</v>
      </c>
      <c r="H90" s="321">
        <f t="shared" si="23"/>
        <v>0</v>
      </c>
      <c r="J90" s="321">
        <f t="shared" si="23"/>
        <v>0</v>
      </c>
    </row>
    <row r="91" spans="1:10" s="1" customFormat="1" ht="20.25" customHeight="1">
      <c r="A91" s="169" t="s">
        <v>688</v>
      </c>
      <c r="B91" s="170" t="s">
        <v>689</v>
      </c>
      <c r="C91" s="29">
        <f>SUM(' بيان تنفيد مصاريف التجهيز '!G91)</f>
        <v>877074.14</v>
      </c>
      <c r="D91" s="29">
        <f>SUM(' بيان تنفيد مصاريف التجهيز '!H91)</f>
        <v>877074.14</v>
      </c>
      <c r="E91" s="29">
        <f>SUM(' بيان تنفيد مصاريف التجهيز '!I91)</f>
        <v>0</v>
      </c>
      <c r="F91" s="29">
        <f>C91-E91</f>
        <v>877074.14</v>
      </c>
      <c r="G91" s="29">
        <v>0</v>
      </c>
      <c r="H91" s="29">
        <f>F91-G91</f>
        <v>877074.14</v>
      </c>
      <c r="J91" s="308">
        <f t="shared" si="0"/>
        <v>877074.14</v>
      </c>
    </row>
    <row r="92" spans="1:10" s="320" customFormat="1" ht="17.25" customHeight="1">
      <c r="A92" s="508" t="s">
        <v>676</v>
      </c>
      <c r="B92" s="508"/>
      <c r="C92" s="321">
        <f aca="true" t="shared" si="24" ref="C92:H92">C91</f>
        <v>877074.14</v>
      </c>
      <c r="D92" s="321">
        <f t="shared" si="24"/>
        <v>877074.14</v>
      </c>
      <c r="E92" s="321">
        <f t="shared" si="24"/>
        <v>0</v>
      </c>
      <c r="F92" s="321">
        <f t="shared" si="24"/>
        <v>877074.14</v>
      </c>
      <c r="G92" s="321">
        <f t="shared" si="24"/>
        <v>0</v>
      </c>
      <c r="H92" s="321">
        <f t="shared" si="24"/>
        <v>877074.14</v>
      </c>
      <c r="J92" s="321">
        <f>J91</f>
        <v>877074.14</v>
      </c>
    </row>
    <row r="93" spans="1:10" s="320" customFormat="1" ht="18.75">
      <c r="A93" s="511" t="s">
        <v>89</v>
      </c>
      <c r="B93" s="512"/>
      <c r="C93" s="319">
        <f aca="true" t="shared" si="25" ref="C93:H93">C90+C92</f>
        <v>877074.14</v>
      </c>
      <c r="D93" s="319">
        <f t="shared" si="25"/>
        <v>877074.14</v>
      </c>
      <c r="E93" s="319">
        <f t="shared" si="25"/>
        <v>0</v>
      </c>
      <c r="F93" s="319">
        <f t="shared" si="25"/>
        <v>877074.14</v>
      </c>
      <c r="G93" s="319">
        <f t="shared" si="25"/>
        <v>0</v>
      </c>
      <c r="H93" s="319">
        <f t="shared" si="25"/>
        <v>877074.14</v>
      </c>
      <c r="J93" s="319">
        <f>J90+J92</f>
        <v>877074.14</v>
      </c>
    </row>
    <row r="94" spans="1:10" s="1" customFormat="1" ht="20.25" customHeight="1">
      <c r="A94" s="169" t="s">
        <v>779</v>
      </c>
      <c r="B94" s="170" t="s">
        <v>780</v>
      </c>
      <c r="C94" s="29">
        <f>SUM(' بيان تنفيد مصاريف التجهيز '!G95)</f>
        <v>0</v>
      </c>
      <c r="D94" s="29">
        <f>SUM(' بيان تنفيد مصاريف التجهيز '!H95)</f>
        <v>0</v>
      </c>
      <c r="E94" s="29">
        <f>SUM(' بيان تنفيد مصاريف التجهيز '!I95)</f>
        <v>0</v>
      </c>
      <c r="F94" s="29">
        <f>C94-E94</f>
        <v>0</v>
      </c>
      <c r="G94" s="29">
        <v>0</v>
      </c>
      <c r="H94" s="29">
        <f>F94-G94</f>
        <v>0</v>
      </c>
      <c r="J94" s="308">
        <f t="shared" si="0"/>
        <v>0</v>
      </c>
    </row>
    <row r="95" spans="1:10" s="1" customFormat="1" ht="34.5" customHeight="1">
      <c r="A95" s="169" t="s">
        <v>690</v>
      </c>
      <c r="B95" s="170" t="s">
        <v>691</v>
      </c>
      <c r="C95" s="29">
        <f>SUM(' بيان تنفيد مصاريف التجهيز '!G96)</f>
        <v>2000000</v>
      </c>
      <c r="D95" s="29">
        <f>SUM(' بيان تنفيد مصاريف التجهيز '!H96)</f>
        <v>7000000</v>
      </c>
      <c r="E95" s="29">
        <f>SUM(' بيان تنفيد مصاريف التجهيز '!I96)</f>
        <v>2000000</v>
      </c>
      <c r="F95" s="29">
        <f>C95-E95</f>
        <v>0</v>
      </c>
      <c r="G95" s="29">
        <v>0</v>
      </c>
      <c r="H95" s="29">
        <f>F95-G95</f>
        <v>0</v>
      </c>
      <c r="J95" s="310">
        <f t="shared" si="0"/>
        <v>5000000</v>
      </c>
    </row>
    <row r="96" spans="1:10" s="1" customFormat="1" ht="20.25" customHeight="1">
      <c r="A96" s="169" t="s">
        <v>692</v>
      </c>
      <c r="B96" s="170" t="s">
        <v>107</v>
      </c>
      <c r="C96" s="29">
        <f>SUM(' بيان تنفيد مصاريف التجهيز '!G97)</f>
        <v>0</v>
      </c>
      <c r="D96" s="29">
        <f>SUM(' بيان تنفيد مصاريف التجهيز '!H97)</f>
        <v>0</v>
      </c>
      <c r="E96" s="29">
        <f>SUM(' بيان تنفيد مصاريف التجهيز '!I97)</f>
        <v>0</v>
      </c>
      <c r="F96" s="29">
        <f>C96-E96</f>
        <v>0</v>
      </c>
      <c r="G96" s="29">
        <v>0</v>
      </c>
      <c r="H96" s="29">
        <f>F96-G96</f>
        <v>0</v>
      </c>
      <c r="J96" s="308">
        <f t="shared" si="0"/>
        <v>0</v>
      </c>
    </row>
    <row r="97" spans="1:10" s="1" customFormat="1" ht="20.25" customHeight="1">
      <c r="A97" s="169" t="s">
        <v>693</v>
      </c>
      <c r="B97" s="170" t="s">
        <v>694</v>
      </c>
      <c r="C97" s="29">
        <f>SUM(' بيان تنفيد مصاريف التجهيز '!G98)</f>
        <v>0</v>
      </c>
      <c r="D97" s="29">
        <f>SUM(' بيان تنفيد مصاريف التجهيز '!H98)</f>
        <v>0</v>
      </c>
      <c r="E97" s="29">
        <f>SUM(' بيان تنفيد مصاريف التجهيز '!I98)</f>
        <v>0</v>
      </c>
      <c r="F97" s="29">
        <f>C97-E97</f>
        <v>0</v>
      </c>
      <c r="G97" s="29">
        <v>0</v>
      </c>
      <c r="H97" s="29">
        <f>F97-G97</f>
        <v>0</v>
      </c>
      <c r="J97" s="308">
        <f>D97-E97</f>
        <v>0</v>
      </c>
    </row>
    <row r="98" spans="1:10" s="1" customFormat="1" ht="20.25" customHeight="1">
      <c r="A98" s="169" t="s">
        <v>703</v>
      </c>
      <c r="B98" s="170" t="s">
        <v>697</v>
      </c>
      <c r="C98" s="29">
        <f>SUM(' بيان تنفيد مصاريف التجهيز '!G99)</f>
        <v>0</v>
      </c>
      <c r="D98" s="29">
        <f>SUM(' بيان تنفيد مصاريف التجهيز '!H99)</f>
        <v>0</v>
      </c>
      <c r="E98" s="29">
        <f>SUM(' بيان تنفيد مصاريف التجهيز '!I99)</f>
        <v>0</v>
      </c>
      <c r="F98" s="29">
        <f>C98-E98</f>
        <v>0</v>
      </c>
      <c r="G98" s="29">
        <v>0</v>
      </c>
      <c r="H98" s="29">
        <f>F98-G98</f>
        <v>0</v>
      </c>
      <c r="J98" s="308">
        <f>D98-E98</f>
        <v>0</v>
      </c>
    </row>
    <row r="99" spans="1:10" s="320" customFormat="1" ht="17.25" customHeight="1">
      <c r="A99" s="508" t="s">
        <v>676</v>
      </c>
      <c r="B99" s="508"/>
      <c r="C99" s="321">
        <f aca="true" t="shared" si="26" ref="C99:H99">SUM(C94:C98)</f>
        <v>2000000</v>
      </c>
      <c r="D99" s="321">
        <f t="shared" si="26"/>
        <v>7000000</v>
      </c>
      <c r="E99" s="321">
        <f t="shared" si="26"/>
        <v>2000000</v>
      </c>
      <c r="F99" s="321">
        <f t="shared" si="26"/>
        <v>0</v>
      </c>
      <c r="G99" s="321">
        <f t="shared" si="26"/>
        <v>0</v>
      </c>
      <c r="H99" s="321">
        <f t="shared" si="26"/>
        <v>0</v>
      </c>
      <c r="J99" s="321">
        <f>SUM(J95:J98)</f>
        <v>5000000</v>
      </c>
    </row>
    <row r="100" spans="1:10" s="320" customFormat="1" ht="18.75">
      <c r="A100" s="511" t="s">
        <v>90</v>
      </c>
      <c r="B100" s="512"/>
      <c r="C100" s="319">
        <f aca="true" t="shared" si="27" ref="C100:H100">C99</f>
        <v>2000000</v>
      </c>
      <c r="D100" s="319">
        <f t="shared" si="27"/>
        <v>7000000</v>
      </c>
      <c r="E100" s="319">
        <f t="shared" si="27"/>
        <v>2000000</v>
      </c>
      <c r="F100" s="319">
        <f t="shared" si="27"/>
        <v>0</v>
      </c>
      <c r="G100" s="319">
        <f t="shared" si="27"/>
        <v>0</v>
      </c>
      <c r="H100" s="319">
        <f t="shared" si="27"/>
        <v>0</v>
      </c>
      <c r="J100" s="319">
        <f>J99</f>
        <v>5000000</v>
      </c>
    </row>
    <row r="101" spans="1:10" s="1" customFormat="1" ht="18" customHeight="1">
      <c r="A101" s="167" t="s">
        <v>695</v>
      </c>
      <c r="B101" s="318" t="s">
        <v>696</v>
      </c>
      <c r="C101" s="29">
        <f>SUM(' بيان تنفيد مصاريف التجهيز '!G102)</f>
        <v>1538697.9</v>
      </c>
      <c r="D101" s="29">
        <f>SUM(' بيان تنفيد مصاريف التجهيز '!H102)</f>
        <v>1538697.9</v>
      </c>
      <c r="E101" s="29">
        <f>SUM(' بيان تنفيد مصاريف التجهيز '!I102)</f>
        <v>1538697.9</v>
      </c>
      <c r="F101" s="29">
        <f>C101-E101</f>
        <v>0</v>
      </c>
      <c r="G101" s="29">
        <v>0</v>
      </c>
      <c r="H101" s="29">
        <f>F101-G101</f>
        <v>0</v>
      </c>
      <c r="J101" s="308">
        <f>D101-E101</f>
        <v>0</v>
      </c>
    </row>
    <row r="102" spans="1:10" s="320" customFormat="1" ht="17.25" customHeight="1">
      <c r="A102" s="508" t="s">
        <v>674</v>
      </c>
      <c r="B102" s="508"/>
      <c r="C102" s="321">
        <f aca="true" t="shared" si="28" ref="C102:H102">SUM(C101)</f>
        <v>1538697.9</v>
      </c>
      <c r="D102" s="321">
        <f t="shared" si="28"/>
        <v>1538697.9</v>
      </c>
      <c r="E102" s="321">
        <f t="shared" si="28"/>
        <v>1538697.9</v>
      </c>
      <c r="F102" s="321">
        <f t="shared" si="28"/>
        <v>0</v>
      </c>
      <c r="G102" s="321">
        <f t="shared" si="28"/>
        <v>0</v>
      </c>
      <c r="H102" s="321">
        <f t="shared" si="28"/>
        <v>0</v>
      </c>
      <c r="J102" s="321">
        <f>SUM(J101)</f>
        <v>0</v>
      </c>
    </row>
    <row r="103" spans="1:10" s="320" customFormat="1" ht="18.75">
      <c r="A103" s="511" t="s">
        <v>91</v>
      </c>
      <c r="B103" s="512"/>
      <c r="C103" s="319">
        <f aca="true" t="shared" si="29" ref="C103:H103">C102</f>
        <v>1538697.9</v>
      </c>
      <c r="D103" s="319">
        <f t="shared" si="29"/>
        <v>1538697.9</v>
      </c>
      <c r="E103" s="319">
        <f t="shared" si="29"/>
        <v>1538697.9</v>
      </c>
      <c r="F103" s="319">
        <f t="shared" si="29"/>
        <v>0</v>
      </c>
      <c r="G103" s="319">
        <f t="shared" si="29"/>
        <v>0</v>
      </c>
      <c r="H103" s="319">
        <f t="shared" si="29"/>
        <v>0</v>
      </c>
      <c r="J103" s="319">
        <f>J102</f>
        <v>0</v>
      </c>
    </row>
    <row r="104" spans="1:13" s="1" customFormat="1" ht="26.25" customHeight="1">
      <c r="A104" s="527" t="s">
        <v>92</v>
      </c>
      <c r="B104" s="527"/>
      <c r="C104" s="322">
        <f aca="true" t="shared" si="30" ref="C104:H104">C50+C70+C88+C93+C100+C103</f>
        <v>93558985.38</v>
      </c>
      <c r="D104" s="322">
        <f t="shared" si="30"/>
        <v>94182686.13000001</v>
      </c>
      <c r="E104" s="322">
        <f t="shared" si="30"/>
        <v>34186928.35</v>
      </c>
      <c r="F104" s="322">
        <f t="shared" si="30"/>
        <v>59372057.029999994</v>
      </c>
      <c r="G104" s="322">
        <f t="shared" si="30"/>
        <v>0</v>
      </c>
      <c r="H104" s="322">
        <f t="shared" si="30"/>
        <v>59372057.029999994</v>
      </c>
      <c r="J104" s="285">
        <f>J50+J70+J88+J93+J100+J103</f>
        <v>59722277.78000001</v>
      </c>
      <c r="K104" s="174"/>
      <c r="M104" s="248"/>
    </row>
    <row r="105" spans="1:10" s="1" customFormat="1" ht="15.75">
      <c r="A105" s="37"/>
      <c r="B105" s="25"/>
      <c r="C105" s="37"/>
      <c r="D105" s="25"/>
      <c r="E105" s="25"/>
      <c r="F105" s="25"/>
      <c r="G105" s="25"/>
      <c r="H105" s="25"/>
      <c r="J105" s="308"/>
    </row>
    <row r="106" spans="1:10" s="1" customFormat="1" ht="15.75">
      <c r="A106" s="37"/>
      <c r="B106" s="37"/>
      <c r="C106" s="37"/>
      <c r="D106" s="37"/>
      <c r="E106" s="37"/>
      <c r="F106" s="37"/>
      <c r="G106" s="324"/>
      <c r="J106" s="308"/>
    </row>
    <row r="107" spans="1:10" s="24" customFormat="1" ht="24.75" customHeight="1">
      <c r="A107" s="526" t="s">
        <v>100</v>
      </c>
      <c r="B107" s="526"/>
      <c r="C107" s="145"/>
      <c r="D107" s="145"/>
      <c r="E107" s="145"/>
      <c r="F107" s="523" t="s">
        <v>100</v>
      </c>
      <c r="G107" s="523"/>
      <c r="H107" s="523"/>
      <c r="J107" s="310"/>
    </row>
    <row r="108" spans="1:10" s="1" customFormat="1" ht="18.75">
      <c r="A108" s="525" t="s">
        <v>101</v>
      </c>
      <c r="B108" s="525"/>
      <c r="C108" s="136"/>
      <c r="D108" s="136"/>
      <c r="E108" s="136"/>
      <c r="F108" s="524" t="s">
        <v>120</v>
      </c>
      <c r="G108" s="524"/>
      <c r="H108" s="524"/>
      <c r="J108" s="308"/>
    </row>
    <row r="110" ht="15.75">
      <c r="D110" s="311"/>
    </row>
    <row r="112" spans="3:8" ht="15.75">
      <c r="C112" s="311"/>
      <c r="H112" s="311"/>
    </row>
    <row r="114" ht="15.75">
      <c r="B114" s="39"/>
    </row>
  </sheetData>
  <sheetProtection/>
  <mergeCells count="52">
    <mergeCell ref="A93:B93"/>
    <mergeCell ref="A99:B99"/>
    <mergeCell ref="A100:B100"/>
    <mergeCell ref="A102:B102"/>
    <mergeCell ref="A104:B104"/>
    <mergeCell ref="A103:B103"/>
    <mergeCell ref="F107:H107"/>
    <mergeCell ref="F108:H108"/>
    <mergeCell ref="A92:B92"/>
    <mergeCell ref="A108:B108"/>
    <mergeCell ref="H13:H14"/>
    <mergeCell ref="H41:H42"/>
    <mergeCell ref="A107:B107"/>
    <mergeCell ref="A88:B88"/>
    <mergeCell ref="A90:B90"/>
    <mergeCell ref="A87:B87"/>
    <mergeCell ref="A54:B54"/>
    <mergeCell ref="A59:B59"/>
    <mergeCell ref="A61:B61"/>
    <mergeCell ref="A69:B69"/>
    <mergeCell ref="A70:B70"/>
    <mergeCell ref="A66:B66"/>
    <mergeCell ref="E13:E14"/>
    <mergeCell ref="B9:G10"/>
    <mergeCell ref="B11:G11"/>
    <mergeCell ref="F13:F14"/>
    <mergeCell ref="G13:G14"/>
    <mergeCell ref="A30:B30"/>
    <mergeCell ref="A13:A14"/>
    <mergeCell ref="B13:B14"/>
    <mergeCell ref="C13:C14"/>
    <mergeCell ref="D13:D14"/>
    <mergeCell ref="H78:H79"/>
    <mergeCell ref="A78:A79"/>
    <mergeCell ref="B78:B79"/>
    <mergeCell ref="C78:C79"/>
    <mergeCell ref="D78:D79"/>
    <mergeCell ref="A37:B37"/>
    <mergeCell ref="A40:B40"/>
    <mergeCell ref="A50:B50"/>
    <mergeCell ref="F41:F42"/>
    <mergeCell ref="A41:A42"/>
    <mergeCell ref="E78:E79"/>
    <mergeCell ref="F78:F79"/>
    <mergeCell ref="G78:G79"/>
    <mergeCell ref="D41:D42"/>
    <mergeCell ref="E41:E42"/>
    <mergeCell ref="A76:B76"/>
    <mergeCell ref="C41:C42"/>
    <mergeCell ref="B41:B42"/>
    <mergeCell ref="A49:B49"/>
    <mergeCell ref="G41:G42"/>
  </mergeCells>
  <printOptions/>
  <pageMargins left="0.16" right="0.16" top="0.22" bottom="0.16" header="0.22" footer="0.16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24"/>
  <sheetViews>
    <sheetView rightToLeft="1" zoomScalePageLayoutView="0" workbookViewId="0" topLeftCell="A7">
      <selection activeCell="K14" sqref="K14"/>
    </sheetView>
  </sheetViews>
  <sheetFormatPr defaultColWidth="11.421875" defaultRowHeight="15"/>
  <cols>
    <col min="1" max="1" width="16.140625" style="1" customWidth="1"/>
    <col min="2" max="2" width="25.421875" style="1" customWidth="1"/>
    <col min="3" max="3" width="12.57421875" style="1" customWidth="1"/>
    <col min="4" max="4" width="12.7109375" style="1" customWidth="1"/>
    <col min="5" max="5" width="9.421875" style="1" customWidth="1"/>
    <col min="6" max="6" width="13.140625" style="1" customWidth="1"/>
    <col min="7" max="7" width="14.00390625" style="1" customWidth="1"/>
    <col min="8" max="8" width="13.57421875" style="1" customWidth="1"/>
    <col min="9" max="9" width="12.421875" style="1" customWidth="1"/>
    <col min="10" max="10" width="9.00390625" style="1" customWidth="1"/>
    <col min="11" max="11" width="13.57421875" style="1" customWidth="1"/>
    <col min="12" max="16384" width="11.421875" style="1" customWidth="1"/>
  </cols>
  <sheetData>
    <row r="1" spans="1:11" ht="15">
      <c r="A1" s="531"/>
      <c r="B1" s="531"/>
      <c r="C1" s="531"/>
      <c r="D1" s="531"/>
      <c r="E1" s="531"/>
      <c r="F1" s="531"/>
      <c r="G1" s="3"/>
      <c r="H1" s="3"/>
      <c r="I1" s="3"/>
      <c r="J1" s="2"/>
      <c r="K1" s="3"/>
    </row>
    <row r="2" spans="1:11" ht="15">
      <c r="A2" s="419"/>
      <c r="B2" s="419"/>
      <c r="C2" s="419"/>
      <c r="D2" s="419"/>
      <c r="E2" s="419"/>
      <c r="F2" s="419"/>
      <c r="G2" s="3"/>
      <c r="H2" s="3"/>
      <c r="I2" s="3"/>
      <c r="J2" s="2"/>
      <c r="K2" s="3"/>
    </row>
    <row r="3" spans="1:11" ht="15">
      <c r="A3" s="419"/>
      <c r="B3" s="419"/>
      <c r="C3" s="419"/>
      <c r="D3" s="419"/>
      <c r="E3" s="419"/>
      <c r="F3" s="419"/>
      <c r="G3" s="3"/>
      <c r="H3" s="3"/>
      <c r="I3" s="3"/>
      <c r="J3" s="2"/>
      <c r="K3" s="3"/>
    </row>
    <row r="4" spans="1:11" ht="15">
      <c r="A4" s="13"/>
      <c r="B4" s="10"/>
      <c r="C4" s="10"/>
      <c r="D4" s="10"/>
      <c r="E4" s="10"/>
      <c r="F4" s="10"/>
      <c r="G4" s="3"/>
      <c r="H4" s="3"/>
      <c r="I4" s="3"/>
      <c r="J4" s="2"/>
      <c r="K4" s="3"/>
    </row>
    <row r="5" spans="1:11" ht="15">
      <c r="A5" s="10"/>
      <c r="B5" s="10"/>
      <c r="C5" s="10"/>
      <c r="D5" s="10"/>
      <c r="E5" s="10"/>
      <c r="F5" s="10"/>
      <c r="G5" s="3"/>
      <c r="H5" s="3"/>
      <c r="I5" s="3"/>
      <c r="J5" s="2"/>
      <c r="K5" s="3"/>
    </row>
    <row r="6" spans="1:11" ht="15">
      <c r="A6" s="10"/>
      <c r="B6" s="10"/>
      <c r="C6" s="13"/>
      <c r="D6" s="13"/>
      <c r="E6" s="13"/>
      <c r="F6" s="13"/>
      <c r="G6" s="3"/>
      <c r="H6" s="3"/>
      <c r="I6" s="3"/>
      <c r="K6" s="3"/>
    </row>
    <row r="7" spans="1:11" ht="39" customHeight="1" thickBot="1">
      <c r="A7" s="10"/>
      <c r="B7" s="10"/>
      <c r="C7" s="13"/>
      <c r="D7" s="13"/>
      <c r="E7" s="13"/>
      <c r="F7" s="13"/>
      <c r="G7" s="3"/>
      <c r="H7" s="3"/>
      <c r="I7" s="3"/>
      <c r="K7" s="3"/>
    </row>
    <row r="8" spans="1:10" ht="15" customHeight="1">
      <c r="A8" s="10"/>
      <c r="B8" s="534" t="s">
        <v>866</v>
      </c>
      <c r="C8" s="535"/>
      <c r="D8" s="535"/>
      <c r="E8" s="535"/>
      <c r="F8" s="535"/>
      <c r="G8" s="535"/>
      <c r="H8" s="535"/>
      <c r="I8" s="535"/>
      <c r="J8" s="536"/>
    </row>
    <row r="9" spans="1:10" ht="15" customHeight="1">
      <c r="A9" s="13"/>
      <c r="B9" s="537"/>
      <c r="C9" s="470"/>
      <c r="D9" s="470"/>
      <c r="E9" s="470"/>
      <c r="F9" s="470"/>
      <c r="G9" s="470"/>
      <c r="H9" s="470"/>
      <c r="I9" s="470"/>
      <c r="J9" s="538"/>
    </row>
    <row r="10" spans="2:11" ht="24" thickBot="1">
      <c r="B10" s="431" t="s">
        <v>99</v>
      </c>
      <c r="C10" s="432"/>
      <c r="D10" s="432"/>
      <c r="E10" s="432"/>
      <c r="F10" s="432"/>
      <c r="G10" s="432"/>
      <c r="H10" s="432"/>
      <c r="I10" s="432"/>
      <c r="J10" s="433"/>
      <c r="K10" s="5"/>
    </row>
    <row r="11" spans="1:11" ht="15.7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35.25" customHeight="1" thickBot="1" thickTop="1">
      <c r="A12" s="443" t="s">
        <v>0</v>
      </c>
      <c r="B12" s="443" t="s">
        <v>1</v>
      </c>
      <c r="C12" s="528" t="s">
        <v>2</v>
      </c>
      <c r="D12" s="529"/>
      <c r="E12" s="529"/>
      <c r="F12" s="530"/>
      <c r="G12" s="443" t="s">
        <v>6</v>
      </c>
      <c r="H12" s="443" t="s">
        <v>7</v>
      </c>
      <c r="I12" s="443" t="s">
        <v>847</v>
      </c>
      <c r="J12" s="443" t="s">
        <v>9</v>
      </c>
      <c r="K12" s="443" t="s">
        <v>745</v>
      </c>
    </row>
    <row r="13" spans="1:11" ht="36.75" customHeight="1" thickBot="1" thickTop="1">
      <c r="A13" s="444"/>
      <c r="B13" s="444"/>
      <c r="C13" s="151" t="s">
        <v>3</v>
      </c>
      <c r="D13" s="152" t="s">
        <v>97</v>
      </c>
      <c r="E13" s="152" t="s">
        <v>4</v>
      </c>
      <c r="F13" s="153" t="s">
        <v>5</v>
      </c>
      <c r="G13" s="444"/>
      <c r="H13" s="444"/>
      <c r="I13" s="444"/>
      <c r="J13" s="444"/>
      <c r="K13" s="444"/>
    </row>
    <row r="14" spans="1:11" ht="31.5" customHeight="1" thickTop="1">
      <c r="A14" s="243" t="s">
        <v>727</v>
      </c>
      <c r="B14" s="154" t="s">
        <v>102</v>
      </c>
      <c r="C14" s="157">
        <v>0</v>
      </c>
      <c r="D14" s="157">
        <v>6125027.1</v>
      </c>
      <c r="E14" s="157">
        <v>0</v>
      </c>
      <c r="F14" s="161">
        <f>SUM(C14:E14)</f>
        <v>6125027.1</v>
      </c>
      <c r="G14" s="157">
        <v>1960203.87</v>
      </c>
      <c r="H14" s="157">
        <v>1060412.25</v>
      </c>
      <c r="I14" s="157">
        <f aca="true" t="shared" si="0" ref="I14:I19">F14-H14</f>
        <v>5064614.85</v>
      </c>
      <c r="J14" s="135">
        <v>0</v>
      </c>
      <c r="K14" s="330">
        <f>I14-J14</f>
        <v>5064614.85</v>
      </c>
    </row>
    <row r="15" spans="1:11" ht="22.5" customHeight="1">
      <c r="A15" s="532" t="s">
        <v>103</v>
      </c>
      <c r="B15" s="533"/>
      <c r="C15" s="158">
        <f>SUM(C14)</f>
        <v>0</v>
      </c>
      <c r="D15" s="158">
        <f aca="true" t="shared" si="1" ref="D15:J15">SUM(D14)</f>
        <v>6125027.1</v>
      </c>
      <c r="E15" s="158">
        <f t="shared" si="1"/>
        <v>0</v>
      </c>
      <c r="F15" s="158">
        <f t="shared" si="1"/>
        <v>6125027.1</v>
      </c>
      <c r="G15" s="159">
        <f t="shared" si="1"/>
        <v>1960203.87</v>
      </c>
      <c r="H15" s="158">
        <f t="shared" si="1"/>
        <v>1060412.25</v>
      </c>
      <c r="I15" s="158">
        <f t="shared" si="0"/>
        <v>5064614.85</v>
      </c>
      <c r="J15" s="160">
        <f t="shared" si="1"/>
        <v>0</v>
      </c>
      <c r="K15" s="331">
        <f>SUM(K14)</f>
        <v>5064614.85</v>
      </c>
    </row>
    <row r="16" spans="1:11" ht="28.5" customHeight="1">
      <c r="A16" s="243" t="s">
        <v>728</v>
      </c>
      <c r="B16" s="155" t="s">
        <v>104</v>
      </c>
      <c r="C16" s="161">
        <v>14300000</v>
      </c>
      <c r="D16" s="161">
        <v>120000</v>
      </c>
      <c r="E16" s="162">
        <v>0</v>
      </c>
      <c r="F16" s="161">
        <f>C16+D16+E16</f>
        <v>14420000</v>
      </c>
      <c r="G16" s="161">
        <v>14300000</v>
      </c>
      <c r="H16" s="161">
        <v>14300000</v>
      </c>
      <c r="I16" s="161">
        <f t="shared" si="0"/>
        <v>120000</v>
      </c>
      <c r="J16" s="135">
        <v>0</v>
      </c>
      <c r="K16" s="134">
        <f>I16-J16</f>
        <v>120000</v>
      </c>
    </row>
    <row r="17" spans="1:11" ht="28.5">
      <c r="A17" s="243" t="s">
        <v>729</v>
      </c>
      <c r="B17" s="155" t="s">
        <v>105</v>
      </c>
      <c r="C17" s="161">
        <v>52000</v>
      </c>
      <c r="D17" s="161">
        <v>400</v>
      </c>
      <c r="E17" s="162">
        <v>0</v>
      </c>
      <c r="F17" s="161">
        <f>C17+D17+E17</f>
        <v>52400</v>
      </c>
      <c r="G17" s="163">
        <v>52000</v>
      </c>
      <c r="H17" s="163">
        <v>52000</v>
      </c>
      <c r="I17" s="163">
        <f t="shared" si="0"/>
        <v>400</v>
      </c>
      <c r="J17" s="135">
        <v>0</v>
      </c>
      <c r="K17" s="134">
        <f>I17-J17</f>
        <v>400</v>
      </c>
    </row>
    <row r="18" spans="1:11" ht="19.5" customHeight="1" thickBot="1">
      <c r="A18" s="532" t="s">
        <v>106</v>
      </c>
      <c r="B18" s="533"/>
      <c r="C18" s="158">
        <f>SUM(C16:C17)</f>
        <v>14352000</v>
      </c>
      <c r="D18" s="158">
        <f aca="true" t="shared" si="2" ref="D18:J18">SUM(D16:D17)</f>
        <v>120400</v>
      </c>
      <c r="E18" s="158">
        <f t="shared" si="2"/>
        <v>0</v>
      </c>
      <c r="F18" s="158">
        <f t="shared" si="2"/>
        <v>14472400</v>
      </c>
      <c r="G18" s="158">
        <f>SUM(G16:G17)</f>
        <v>14352000</v>
      </c>
      <c r="H18" s="158">
        <f t="shared" si="2"/>
        <v>14352000</v>
      </c>
      <c r="I18" s="158">
        <f t="shared" si="0"/>
        <v>120400</v>
      </c>
      <c r="J18" s="160">
        <f t="shared" si="2"/>
        <v>0</v>
      </c>
      <c r="K18" s="331">
        <f>SUM(K16:K17)</f>
        <v>120400</v>
      </c>
    </row>
    <row r="19" spans="1:11" ht="24" customHeight="1" thickBot="1" thickTop="1">
      <c r="A19" s="480" t="s">
        <v>92</v>
      </c>
      <c r="B19" s="481"/>
      <c r="C19" s="164">
        <f>C18+C15</f>
        <v>14352000</v>
      </c>
      <c r="D19" s="164">
        <f aca="true" t="shared" si="3" ref="D19:J19">D18+D15</f>
        <v>6245427.1</v>
      </c>
      <c r="E19" s="164">
        <f t="shared" si="3"/>
        <v>0</v>
      </c>
      <c r="F19" s="164">
        <f t="shared" si="3"/>
        <v>20597427.1</v>
      </c>
      <c r="G19" s="164">
        <f>G18+G15</f>
        <v>16312203.870000001</v>
      </c>
      <c r="H19" s="164">
        <f t="shared" si="3"/>
        <v>15412412.25</v>
      </c>
      <c r="I19" s="164">
        <f t="shared" si="0"/>
        <v>5185014.8500000015</v>
      </c>
      <c r="J19" s="156">
        <f t="shared" si="3"/>
        <v>0</v>
      </c>
      <c r="K19" s="332">
        <f>K15+K18</f>
        <v>5185014.85</v>
      </c>
    </row>
    <row r="20" spans="1:6" ht="15.75" thickTop="1">
      <c r="A20" s="7"/>
      <c r="F20" s="7"/>
    </row>
    <row r="21" spans="3:5" ht="15">
      <c r="C21" s="15" t="s">
        <v>100</v>
      </c>
      <c r="D21" s="15"/>
      <c r="E21" s="15"/>
    </row>
    <row r="22" spans="3:4" ht="18">
      <c r="C22" s="16" t="s">
        <v>101</v>
      </c>
      <c r="D22" s="6"/>
    </row>
    <row r="24" ht="15">
      <c r="E24" s="1" t="s">
        <v>98</v>
      </c>
    </row>
  </sheetData>
  <sheetProtection/>
  <mergeCells count="16">
    <mergeCell ref="A1:F1"/>
    <mergeCell ref="A2:F2"/>
    <mergeCell ref="A3:F3"/>
    <mergeCell ref="K12:K13"/>
    <mergeCell ref="A19:B19"/>
    <mergeCell ref="A15:B15"/>
    <mergeCell ref="A18:B18"/>
    <mergeCell ref="G12:G13"/>
    <mergeCell ref="H12:H13"/>
    <mergeCell ref="B8:J9"/>
    <mergeCell ref="B10:J10"/>
    <mergeCell ref="J12:J13"/>
    <mergeCell ref="A12:A13"/>
    <mergeCell ref="B12:B13"/>
    <mergeCell ref="I12:I13"/>
    <mergeCell ref="C12:F12"/>
  </mergeCells>
  <printOptions/>
  <pageMargins left="0.16" right="0.16" top="0.28" bottom="0.48" header="0.22" footer="0.3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2022-07-18T11:07:47Z</cp:lastPrinted>
  <dcterms:created xsi:type="dcterms:W3CDTF">2018-01-30T15:04:26Z</dcterms:created>
  <dcterms:modified xsi:type="dcterms:W3CDTF">2022-07-18T11:07:49Z</dcterms:modified>
  <cp:category/>
  <cp:version/>
  <cp:contentType/>
  <cp:contentStatus/>
</cp:coreProperties>
</file>