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90" windowHeight="6915" tabRatio="758" firstSheet="3" activeTab="5"/>
  </bookViews>
  <sheets>
    <sheet name=" قائمة الموارد المالية" sheetId="1" r:id="rId1"/>
    <sheet name="بيان ت مداخيل التسيير " sheetId="2" r:id="rId2"/>
    <sheet name="بيان ت م تجهيز مداخيل" sheetId="3" r:id="rId3"/>
    <sheet name="بيان -ت -حسابات خ مداخيل" sheetId="4" r:id="rId4"/>
    <sheet name=" بيان تنفيد مصاريف التسيير" sheetId="5" r:id="rId5"/>
    <sheet name=" بيان تنفيد مصاريف التجهيز " sheetId="6" r:id="rId6"/>
    <sheet name="قائمة مصاريف التسيير" sheetId="7" r:id="rId7"/>
    <sheet name="قائمة مصاريف التجهيز" sheetId="8" r:id="rId8"/>
    <sheet name="بيان تنفيد مصاريف ح, الخصوصية " sheetId="9" r:id="rId9"/>
    <sheet name="بيان  الحسابات خ المصاريف" sheetId="10" r:id="rId10"/>
    <sheet name="قائمة القروض" sheetId="11" r:id="rId11"/>
    <sheet name="الاعانات والمنح المالية" sheetId="12" r:id="rId12"/>
    <sheet name="بيان الميزانيات الملحقة" sheetId="13" r:id="rId13"/>
    <sheet name="حصر النتيجة العامة (المداخيل)" sheetId="14" r:id="rId14"/>
    <sheet name="حصرالنتيجة العامة(جدول تركيبي)" sheetId="15" r:id="rId15"/>
    <sheet name="حصر النتيجة العامة  (المصاريف)" sheetId="16" r:id="rId16"/>
  </sheets>
  <definedNames>
    <definedName name="_xlnm.Print_Area" localSheetId="4">' بيان تنفيد مصاريف التسيير'!$A$1:$J$185</definedName>
  </definedNames>
  <calcPr fullCalcOnLoad="1"/>
</workbook>
</file>

<file path=xl/sharedStrings.xml><?xml version="1.0" encoding="utf-8"?>
<sst xmlns="http://schemas.openxmlformats.org/spreadsheetml/2006/main" count="2119" uniqueCount="973">
  <si>
    <t>الأرقام الترتيبية لفصول الميزانية أو الحساب</t>
  </si>
  <si>
    <t xml:space="preserve">بيان بنود الميزانية أو الحسابات الخصوصية </t>
  </si>
  <si>
    <t xml:space="preserve">الإعتمادات المفتوحة مع التغييرات المدخلة عليها خلال السنة </t>
  </si>
  <si>
    <t xml:space="preserve">الإعتماد الأصلي </t>
  </si>
  <si>
    <t xml:space="preserve">الزيادة أو النقصان </t>
  </si>
  <si>
    <t>الإعتماد النهائي</t>
  </si>
  <si>
    <t xml:space="preserve">النفقات الملتزم بها </t>
  </si>
  <si>
    <t>أوامر الأداء الصادرة و المؤشر عليها</t>
  </si>
  <si>
    <t xml:space="preserve">الإعتمادات الملغات </t>
  </si>
  <si>
    <t>تعويضات للرئيس ولذوي الحق من المستشارين</t>
  </si>
  <si>
    <t xml:space="preserve"> مصاريف نقل الرئيس والمستشارين داخل المملكة</t>
  </si>
  <si>
    <t xml:space="preserve"> مصاريف نقل الرئيس والمستشارين بالخارج</t>
  </si>
  <si>
    <t xml:space="preserve"> مصاريف تنقل الرئيس و المستشارين داخل المملكة</t>
  </si>
  <si>
    <t xml:space="preserve"> مصاريف المهمة بالخارج للرئيس و المستشارين</t>
  </si>
  <si>
    <t xml:space="preserve"> مصاريف تامين الأعضاء</t>
  </si>
  <si>
    <t xml:space="preserve"> شراء عتاد صغير للتزيين</t>
  </si>
  <si>
    <t xml:space="preserve"> اكتراء عتاد الحفلات</t>
  </si>
  <si>
    <t xml:space="preserve"> شراء التحف الفنية و الهدايا لتسليم الجوائز</t>
  </si>
  <si>
    <t xml:space="preserve"> اشتراك في الجرائد الرسمية و الجرائد و المجلات</t>
  </si>
  <si>
    <t xml:space="preserve"> شراء وثائق مختلفة</t>
  </si>
  <si>
    <t xml:space="preserve"> الرواتب و التعويضات القارة للموظفين الرسميين و مثلائهم</t>
  </si>
  <si>
    <t xml:space="preserve"> أجور الأعوان العرضيين</t>
  </si>
  <si>
    <t xml:space="preserve"> تعويضات عن الأشغال الإضافية</t>
  </si>
  <si>
    <t xml:space="preserve"> تعويضات عن الصندوق </t>
  </si>
  <si>
    <t xml:space="preserve"> التعويضات عن الأشغال الشاقة و الموسخة</t>
  </si>
  <si>
    <t xml:space="preserve"> مساهمة أرباب العمل في الصندوق المغربي للتقاعد</t>
  </si>
  <si>
    <t xml:space="preserve"> المساهمات في منظمات الاحتياط الاجتماعي</t>
  </si>
  <si>
    <t xml:space="preserve">التعويض عن الولادة </t>
  </si>
  <si>
    <t xml:space="preserve"> تامين اليد العاملة</t>
  </si>
  <si>
    <t>لباس الأعوان المستحقين</t>
  </si>
  <si>
    <t>اكتراء بنايات إدارية</t>
  </si>
  <si>
    <t xml:space="preserve"> اكتراء أراضي</t>
  </si>
  <si>
    <t xml:space="preserve"> اكتراء آليات النقل</t>
  </si>
  <si>
    <t xml:space="preserve"> الصيانة و الإصلاح الاعتيادي للعتاد المعلوماتي</t>
  </si>
  <si>
    <t xml:space="preserve"> الصيانة الاعتيادية لشبكة الهاتف و الماء و الكهرباء</t>
  </si>
  <si>
    <t>الصيانة الإعتيادية للعتاد التقني</t>
  </si>
  <si>
    <t xml:space="preserve"> لوازم المكتب ، مواد الطباعة ، أوراق و مطبوعات </t>
  </si>
  <si>
    <t xml:space="preserve"> لوازم العتاد التقني و المعلوماتي </t>
  </si>
  <si>
    <t xml:space="preserve"> قطع الغيار و القطع المطاطية للسيارات و الآليات</t>
  </si>
  <si>
    <t xml:space="preserve"> صيانة و إصلاح السيارات و الآليات والدراجات</t>
  </si>
  <si>
    <t xml:space="preserve"> مصاريف تامين السيارات و الآليات والدراجات</t>
  </si>
  <si>
    <t xml:space="preserve"> شراء المواد الخام من المقالع</t>
  </si>
  <si>
    <t xml:space="preserve"> شراء الإسمنت و الأرصفة و الزليج</t>
  </si>
  <si>
    <t xml:space="preserve"> شراء الصباغة </t>
  </si>
  <si>
    <t xml:space="preserve"> شراء اللوازم الصحية و مواد الترصيص</t>
  </si>
  <si>
    <t xml:space="preserve"> شراء العتاد الكهربائي الصغير</t>
  </si>
  <si>
    <t xml:space="preserve"> شراء الزفت </t>
  </si>
  <si>
    <t xml:space="preserve"> شراء الجير</t>
  </si>
  <si>
    <t>أتعاب</t>
  </si>
  <si>
    <t xml:space="preserve"> مستحقات استهلاك الماء</t>
  </si>
  <si>
    <t xml:space="preserve"> رسوم و مستحقات المواصلات اللاسلكية</t>
  </si>
  <si>
    <t xml:space="preserve"> رسوم بريدية و مصاريف المراسلات</t>
  </si>
  <si>
    <t xml:space="preserve"> التامين عن الحريق و عن المسؤولية المدنية</t>
  </si>
  <si>
    <t xml:space="preserve"> إعلانات قانونية ، إدراجات و مصاريف النشر </t>
  </si>
  <si>
    <t xml:space="preserve"> إعانات مقدمة لجمعيات الأعمال الاجتماعية للموظفين </t>
  </si>
  <si>
    <t xml:space="preserve"> إعانات للجمعيات الرياضية</t>
  </si>
  <si>
    <t xml:space="preserve"> إعانات للفرق الرياضية</t>
  </si>
  <si>
    <t xml:space="preserve"> شراء لوازم الرياضة</t>
  </si>
  <si>
    <t xml:space="preserve"> شراء المبيدات للطفيليات و الحشرات</t>
  </si>
  <si>
    <t xml:space="preserve"> شراء عتاد صغير للمكاتب الصحية </t>
  </si>
  <si>
    <t xml:space="preserve"> شراء مواد التلقيح</t>
  </si>
  <si>
    <t xml:space="preserve"> شراء لوازم مدرسية</t>
  </si>
  <si>
    <t xml:space="preserve"> شراء الكتب لمنح الجوائز</t>
  </si>
  <si>
    <t xml:space="preserve"> تسفير الكتب و السجلات المختلفة</t>
  </si>
  <si>
    <t xml:space="preserve"> منح لصالح الجمعيات الثقافية</t>
  </si>
  <si>
    <t xml:space="preserve"> شراء مواد البناء</t>
  </si>
  <si>
    <t xml:space="preserve"> شراء الأ شجار و الأغراس  </t>
  </si>
  <si>
    <t xml:space="preserve"> شراء الأ سمدة</t>
  </si>
  <si>
    <t xml:space="preserve"> شراء عتاد صغير للتشوير</t>
  </si>
  <si>
    <t xml:space="preserve"> شراء عتاد صغير</t>
  </si>
  <si>
    <t>صيانة مجاري المياه المستعملة</t>
  </si>
  <si>
    <t xml:space="preserve"> صيانة المنشات الرياضية</t>
  </si>
  <si>
    <t>صيانة منشآت الماء الصالح للشرب</t>
  </si>
  <si>
    <t xml:space="preserve"> شراء عتاد الصيانة للإنارة العمومية</t>
  </si>
  <si>
    <t xml:space="preserve"> مستحقات الإنارةالعمومية</t>
  </si>
  <si>
    <t xml:space="preserve">  العتاد و صوائر التسيير</t>
  </si>
  <si>
    <t>دفعات الفائض للجزء الثاني من الميزانية</t>
  </si>
  <si>
    <t>الحقوق و الرسوم المرتبطة بشراء العقارات</t>
  </si>
  <si>
    <t>مجموع الفصل 10</t>
  </si>
  <si>
    <t>مجموع الفصل 20</t>
  </si>
  <si>
    <t>مجموع الباب 10</t>
  </si>
  <si>
    <t>مجموع الفصل 30</t>
  </si>
  <si>
    <t>مجموع الفصل 40</t>
  </si>
  <si>
    <t>مجموع الفصل 50</t>
  </si>
  <si>
    <t>مجموع الباب 20</t>
  </si>
  <si>
    <t>مجموع الباب 30</t>
  </si>
  <si>
    <t>مجموع الباب 40</t>
  </si>
  <si>
    <t>مجموع الباب 50</t>
  </si>
  <si>
    <t>مجموع الباب 60</t>
  </si>
  <si>
    <t>المجموع العام</t>
  </si>
  <si>
    <t>مجموع العام</t>
  </si>
  <si>
    <t>سداد للخواص</t>
  </si>
  <si>
    <t>سداد للمقاولات</t>
  </si>
  <si>
    <t>النفقات الملتزم بها المرحلة</t>
  </si>
  <si>
    <t>الإعتمادات المنقولة</t>
  </si>
  <si>
    <t xml:space="preserve">               </t>
  </si>
  <si>
    <t xml:space="preserve"> طبقا للمادة 133 من المرسوم رقم :2.17.451 الصادر في 23 نونبر 2017 بسن نظام للمحاسبة العمومية للجماعات و مؤسسات التعاون بين الجماعات</t>
  </si>
  <si>
    <t>أيت ملول في : …………………………….</t>
  </si>
  <si>
    <t>الآمر بالصرف</t>
  </si>
  <si>
    <t xml:space="preserve">حسابات المبالغ المرصودة لإمور خصوصية : المبادرة الوطنية للتنمية البشرية </t>
  </si>
  <si>
    <t xml:space="preserve">مجموع حسابات المبالغ المرصودة لأمور خصوصية </t>
  </si>
  <si>
    <t xml:space="preserve">حسابات النفقات من المبالغ المرصودة  : مستحقات الإنارة العمومية </t>
  </si>
  <si>
    <t>حسابات النفقات من المبالغ المرصودة  : مستحقات نقاط الماء العمومية</t>
  </si>
  <si>
    <t xml:space="preserve">مجموع حسابات النفقات من المبالغ المرصودة </t>
  </si>
  <si>
    <t>الرمز</t>
  </si>
  <si>
    <t>نوع المصاريف</t>
  </si>
  <si>
    <t>الاعتمادات النهائية</t>
  </si>
  <si>
    <t>المصاريف الملتزم بها</t>
  </si>
  <si>
    <t>الحوالات الصادرة والمؤشر عليها</t>
  </si>
  <si>
    <t>الاعتمادات الملغاة</t>
  </si>
  <si>
    <t>الاعتمادات المنقولة</t>
  </si>
  <si>
    <t xml:space="preserve"> مصاريف النقل</t>
  </si>
  <si>
    <t xml:space="preserve"> مصاريف التنشيط</t>
  </si>
  <si>
    <t xml:space="preserve"> شراء مواد حديدية وقوادس وجامع المياه</t>
  </si>
  <si>
    <t>الصيانة الاعتيادية للبنايات</t>
  </si>
  <si>
    <t xml:space="preserve"> الصيانة الاعتيادية للمناطق الخضراء و الحدائق  </t>
  </si>
  <si>
    <t>تأشيرة القابض</t>
  </si>
  <si>
    <t>رمز الميزانية</t>
  </si>
  <si>
    <t>الإعتمادات النهائية</t>
  </si>
  <si>
    <t>الإعتمادات الملغاة</t>
  </si>
  <si>
    <t>المادة 275 من القانون التنظيمي113.14 والمرسوم رقم 2.17.290</t>
  </si>
  <si>
    <t>الباب</t>
  </si>
  <si>
    <t>الفصل</t>
  </si>
  <si>
    <t>الفقرة</t>
  </si>
  <si>
    <t>نوع المدخول المالي</t>
  </si>
  <si>
    <t>المسجل بالميزانية</t>
  </si>
  <si>
    <t>الموارد المالية التي تم تحصيلها</t>
  </si>
  <si>
    <t>الموارد المالية التي لم يتم تحصيلها</t>
  </si>
  <si>
    <t>نسبة التحصيل %</t>
  </si>
  <si>
    <t>10</t>
  </si>
  <si>
    <t>11/10</t>
  </si>
  <si>
    <t>رسم تصديق الإمضاء والإشهاد بالتطابق</t>
  </si>
  <si>
    <t>31/30</t>
  </si>
  <si>
    <t>رسوم الحالة المدنية</t>
  </si>
  <si>
    <t>20</t>
  </si>
  <si>
    <t>ترقيم العقارات</t>
  </si>
  <si>
    <t>33/30</t>
  </si>
  <si>
    <t>صوائر أبحاث المنافع والمضار</t>
  </si>
  <si>
    <t>30</t>
  </si>
  <si>
    <t>21/20</t>
  </si>
  <si>
    <t xml:space="preserve">منتوج بيع أثاث وأدوات ومواد إستغني عنها </t>
  </si>
  <si>
    <t>23/20</t>
  </si>
  <si>
    <t>منتوج بيع التصاميم والمطبوعات وملفات المزايدة</t>
  </si>
  <si>
    <t>24/20</t>
  </si>
  <si>
    <t>منتوج بيع المحجوزات التي لم تسحب داخل الأجل القانوني</t>
  </si>
  <si>
    <t>40</t>
  </si>
  <si>
    <t>المتحصل من الدعائر الجبائية والتراضي فيما يتعلق بالضرائب</t>
  </si>
  <si>
    <t>14/10</t>
  </si>
  <si>
    <t>النسبة المئوية المقبوضة في البيوعات العمومية</t>
  </si>
  <si>
    <t>32/30</t>
  </si>
  <si>
    <t>رسوم المحجـــــــز</t>
  </si>
  <si>
    <t>50</t>
  </si>
  <si>
    <t xml:space="preserve"> منتوج الضريبة على القيمة المضافة</t>
  </si>
  <si>
    <t>مجموع البــــــــاب 10</t>
  </si>
  <si>
    <t>35/30</t>
  </si>
  <si>
    <t>إسترجاع صوائر التنظيف</t>
  </si>
  <si>
    <t xml:space="preserve">مدخول الخزانة الجماعية </t>
  </si>
  <si>
    <t>34/30</t>
  </si>
  <si>
    <t>مدخول قاعة المعارض</t>
  </si>
  <si>
    <r>
      <rPr>
        <b/>
        <sz val="10"/>
        <rFont val="Arabic Transparent"/>
        <family val="0"/>
      </rPr>
      <t>الرسم</t>
    </r>
    <r>
      <rPr>
        <b/>
        <sz val="12"/>
        <rFont val="Arabic Transparent"/>
        <family val="0"/>
      </rPr>
      <t xml:space="preserve"> المفروض </t>
    </r>
    <r>
      <rPr>
        <b/>
        <sz val="10"/>
        <rFont val="Arabic Transparent"/>
        <family val="0"/>
      </rPr>
      <t>على الإقامة</t>
    </r>
    <r>
      <rPr>
        <b/>
        <sz val="12"/>
        <rFont val="Arabic Transparent"/>
        <family val="0"/>
      </rPr>
      <t xml:space="preserve"> في </t>
    </r>
    <r>
      <rPr>
        <b/>
        <sz val="10"/>
        <rFont val="Arabic Transparent"/>
        <family val="0"/>
      </rPr>
      <t>المؤسسات السياحية</t>
    </r>
    <r>
      <rPr>
        <b/>
        <sz val="12"/>
        <rFont val="Arabic Transparent"/>
        <family val="0"/>
      </rPr>
      <t xml:space="preserve"> </t>
    </r>
  </si>
  <si>
    <t>13/10</t>
  </si>
  <si>
    <t>الرسم المفروض على تذاكر دخول المهرجانات الرياضية والمسابح الخاصة المفتوحة للجمهور </t>
  </si>
  <si>
    <t>محصول استغلال الملاعب الرياضية</t>
  </si>
  <si>
    <t>واجبات الدخول إلى المسارح الجماعية</t>
  </si>
  <si>
    <t>مجموع البــــــــاب 20</t>
  </si>
  <si>
    <t>ضريبة المباني</t>
  </si>
  <si>
    <t>12/10</t>
  </si>
  <si>
    <r>
      <t>ضريبة الصيانة على الأملاك الخاضعة ا</t>
    </r>
    <r>
      <rPr>
        <b/>
        <sz val="10"/>
        <rFont val="Arabic Transparent"/>
        <family val="0"/>
      </rPr>
      <t>لضريبة المباني</t>
    </r>
  </si>
  <si>
    <t>الضريبة على الأراضي الحضرية غير المبنية</t>
  </si>
  <si>
    <t>15/10</t>
  </si>
  <si>
    <t>الضريبة على عمليات البناء</t>
  </si>
  <si>
    <t>16/10</t>
  </si>
  <si>
    <t>الضريبة على عمليات تجزئة الأراضي</t>
  </si>
  <si>
    <t>18/10</t>
  </si>
  <si>
    <t>رسم السكن</t>
  </si>
  <si>
    <t>19/10</t>
  </si>
  <si>
    <t xml:space="preserve">الرسم على الخدمات الجماعية </t>
  </si>
  <si>
    <t>22/20</t>
  </si>
  <si>
    <t xml:space="preserve">الرسم المفروض على شغل الملك الجماعي  لأغراض البناء
</t>
  </si>
  <si>
    <t>25/20</t>
  </si>
  <si>
    <t>محصولات أخرى للعقارات</t>
  </si>
  <si>
    <t>الرسم المترتب على إتلاف الطرق</t>
  </si>
  <si>
    <t>حق الإمتياز في نقل الأموات</t>
  </si>
  <si>
    <t xml:space="preserve">رسوم رفع نفايات الحدائق وبقايا المواد الصناعية ومواد البناء
 </t>
  </si>
  <si>
    <t>مجــموع الـــــباب 30</t>
  </si>
  <si>
    <t>الضريبة على محلات بيع المشروبات</t>
  </si>
  <si>
    <t>الرسم المفروض على المياه المعدنية و مياه المائدة</t>
  </si>
  <si>
    <t>الرسم المفروض على استخراج مواد المقالع</t>
  </si>
  <si>
    <t>ضريبة التجارة</t>
  </si>
  <si>
    <t>25/10</t>
  </si>
  <si>
    <t>الرسم المهني</t>
  </si>
  <si>
    <t>واجبات مقبوضة في الأسواق و ساحات البيع العمومية</t>
  </si>
  <si>
    <t>واجبات اسواق البهائم</t>
  </si>
  <si>
    <t>واجبات الوقوف و الدخول الى الا سواق الاسبوعية</t>
  </si>
  <si>
    <t>واجبات مقبوضة بساحات أخرى للبيع العمومي</t>
  </si>
  <si>
    <t>منتوج كراء و استغلال مواد في حوزة الجماعة</t>
  </si>
  <si>
    <t>منتوج ايجار الاسواق الجماعية</t>
  </si>
  <si>
    <t>منتوج الملك الغابوي</t>
  </si>
  <si>
    <t>32/20</t>
  </si>
  <si>
    <t>امتياز المرافق الجماعية</t>
  </si>
  <si>
    <t>محاصيل امتيازات اخرى</t>
  </si>
  <si>
    <t>37/20</t>
  </si>
  <si>
    <t>شغل الملك الجماعي مؤقتا لأغراض تجارية صناعية أو مهنية</t>
  </si>
  <si>
    <t>شغل الملك الجماعي مؤقتا بمنقولات أو عقارات</t>
  </si>
  <si>
    <t>42/20</t>
  </si>
  <si>
    <t>منتوج الموازين العمومية و ضريبة الوزن و الكيل</t>
  </si>
  <si>
    <t>الرسم المفروض على استغلال رخص سيارات الأجرة</t>
  </si>
  <si>
    <t>الرسم على النقل العمومي للمسافرين</t>
  </si>
  <si>
    <t>حق الإمتياز في استغلال ساحات وأماكن الوقوف</t>
  </si>
  <si>
    <t>واجبات الوقوف المترتب عن السيارات المخصصة للنقل</t>
  </si>
  <si>
    <t>مجــموع الـــباب 40</t>
  </si>
  <si>
    <t>منتوج فائدة الأموال المودعة بالخزينة</t>
  </si>
  <si>
    <t>إنذارت مرسمة</t>
  </si>
  <si>
    <t>مداخيل مختلفة وطارئة</t>
  </si>
  <si>
    <t xml:space="preserve">مجــموع الــباب 50 </t>
  </si>
  <si>
    <t>60</t>
  </si>
  <si>
    <t>0/10</t>
  </si>
  <si>
    <t>فائض الجزء الثاني من المزانية</t>
  </si>
  <si>
    <t xml:space="preserve">مجــموع الــباب 60 </t>
  </si>
  <si>
    <t>مجمـــوع المداخيل</t>
  </si>
  <si>
    <t>الأمر بالصرف</t>
  </si>
  <si>
    <t>طبقا للمواد 171,172,203 و 204 من القانون التنظيمي 113.14 والمرسوم رقم 2.17.287 الصادرفي 09 يونيو 2017</t>
  </si>
  <si>
    <t xml:space="preserve">بــــــيـــــان </t>
  </si>
  <si>
    <t>الـــــنـــفــــقــات</t>
  </si>
  <si>
    <t>مجموع الاعتمادات المفتوحة</t>
  </si>
  <si>
    <t xml:space="preserve">1-الميزانية                                            </t>
  </si>
  <si>
    <t>الجزء الأول</t>
  </si>
  <si>
    <t>مجموع النفقات</t>
  </si>
  <si>
    <t>نفقات المنتخبين</t>
  </si>
  <si>
    <t>نفقات الموظفين</t>
  </si>
  <si>
    <t>نفقات تسديد الديون</t>
  </si>
  <si>
    <t>النفقات المتعلقة بالالتزامات المالية الناتجة عن الاتفاقيات والعقود المبرمة</t>
  </si>
  <si>
    <t>نفقات تنفيذ الأحكام</t>
  </si>
  <si>
    <t>الاعانات والمساعدات المقدمة للجمعيات</t>
  </si>
  <si>
    <t>نفقات مختلفة</t>
  </si>
  <si>
    <t>الجزء الثاني</t>
  </si>
  <si>
    <t>نفقات الأشغال</t>
  </si>
  <si>
    <t>استهلاك رأسمال الدين المقترض</t>
  </si>
  <si>
    <t>الامدادات الممنوحة</t>
  </si>
  <si>
    <t>حصص المساهمات</t>
  </si>
  <si>
    <t>مجموع الميزانية</t>
  </si>
  <si>
    <t>2-الحسابات الخصوصية</t>
  </si>
  <si>
    <t>1-حسابات مرصودة لأمور خصوصية</t>
  </si>
  <si>
    <t>حساب المبادرة الوطنية للتنمية البشرية</t>
  </si>
  <si>
    <t>2-حسابات النفقات من المخصصات</t>
  </si>
  <si>
    <t>حساب مستحقات الإنارة العمومية</t>
  </si>
  <si>
    <t>حساب مستحقات نقاط الماء العمومية</t>
  </si>
  <si>
    <t>مجموع الحسابات الخصوصية</t>
  </si>
  <si>
    <t>مجموع الميزانيات الملحقة</t>
  </si>
  <si>
    <t xml:space="preserve"> طبقا للمادة 133 من المرسوم رقم :2.17.451 الصادر في 23 نونبر 2017 بسن نظام للمحاسبة العمومية للجماعات و مؤسسات التعاون بين الجماعات </t>
  </si>
  <si>
    <t>الأرقام الترتيبية لفصول ميزانية التسيير</t>
  </si>
  <si>
    <t>بيان بنود ميزانية التسيير</t>
  </si>
  <si>
    <t>التقديرات المالية</t>
  </si>
  <si>
    <t>مبالغ الحصائل حسب السندات و وثائق الإثبات بعد خصم المبالغ الملغات و المبالغ غير القابلة للتحصيل</t>
  </si>
  <si>
    <t xml:space="preserve">مجموع المداخيل المحققة </t>
  </si>
  <si>
    <t>10/10/10.11</t>
  </si>
  <si>
    <t>10/20/30.31</t>
  </si>
  <si>
    <t>10/20/30.33</t>
  </si>
  <si>
    <t>10/30/20.21</t>
  </si>
  <si>
    <t>10/30/20.23</t>
  </si>
  <si>
    <t>10/30/20.24</t>
  </si>
  <si>
    <t>10/40/10.11</t>
  </si>
  <si>
    <t>10/40/30.32</t>
  </si>
  <si>
    <t>10/50/10.00</t>
  </si>
  <si>
    <t>حصة من منتوج الضريبة على القيمة المضافة</t>
  </si>
  <si>
    <t>20/10/30.35</t>
  </si>
  <si>
    <t>20/20/30.32</t>
  </si>
  <si>
    <t>20/20/30.34</t>
  </si>
  <si>
    <t>20/30/10.11</t>
  </si>
  <si>
    <t>الرسم المفروص على الإقامة في المؤسسات السياحية</t>
  </si>
  <si>
    <t>20/30/10.13</t>
  </si>
  <si>
    <t xml:space="preserve">الرسم المفروص على تذاكر دخول المهرجانات الرياضية </t>
  </si>
  <si>
    <t>20/30/20.21</t>
  </si>
  <si>
    <t>20/30/20.24</t>
  </si>
  <si>
    <t>واجبات الدخول إلى المسارح الجماعية</t>
  </si>
  <si>
    <t>30/10/10.11</t>
  </si>
  <si>
    <t>30/10/10.12</t>
  </si>
  <si>
    <t>ضريبة الصيانة على الأملاك الخاضعة لضريبة المباني</t>
  </si>
  <si>
    <t>30/10/10.14</t>
  </si>
  <si>
    <t>30/10/10.15</t>
  </si>
  <si>
    <t>30/10/10.16</t>
  </si>
  <si>
    <t>30/10/10.18</t>
  </si>
  <si>
    <t>30/10/10.19</t>
  </si>
  <si>
    <t>30/10/20.22</t>
  </si>
  <si>
    <t>الرسم المفروض على شغل الملك الجماعي لأغراض البناء</t>
  </si>
  <si>
    <t>30/10/20.25</t>
  </si>
  <si>
    <t>30/20/10.11</t>
  </si>
  <si>
    <t>30/20/20.21</t>
  </si>
  <si>
    <t>30/20/30.32</t>
  </si>
  <si>
    <t>رسوم رفع نفايات الحدائق وبقايا المواد الصناعية ومواد البناء</t>
  </si>
  <si>
    <t>40/10/10.11</t>
  </si>
  <si>
    <t>40/10/10.14</t>
  </si>
  <si>
    <t xml:space="preserve">الرسم المفروض على المياه المعدنية و مياه المائدة </t>
  </si>
  <si>
    <t>40/10/10.15</t>
  </si>
  <si>
    <t>40/10/10.16</t>
  </si>
  <si>
    <t>40/10/10.25</t>
  </si>
  <si>
    <t>واجبات مقبوضة في الاسواق وساحات البيع العمومية</t>
  </si>
  <si>
    <t>واجبات أسواق البهائم</t>
  </si>
  <si>
    <t>واجبات الوقوف والدخول إلى الأ سواق الأ سبوعية</t>
  </si>
  <si>
    <t>واجبات مقبوضة بساحات اخرى للبيع العمومي</t>
  </si>
  <si>
    <t>منتوج كراء واستغلال مواد في حوزة الجماعة</t>
  </si>
  <si>
    <t xml:space="preserve">منتوج إيجار الأسواق الجماعية </t>
  </si>
  <si>
    <t>40/10/20.32</t>
  </si>
  <si>
    <t xml:space="preserve">محاصيل إمتيازات أخرى </t>
  </si>
  <si>
    <t>40/10/20.37</t>
  </si>
  <si>
    <t xml:space="preserve">منتوج الموازين العمومية و ضريبة الوزن و الكيل </t>
  </si>
  <si>
    <t>40/20/10.11</t>
  </si>
  <si>
    <t>40/20/10.16</t>
  </si>
  <si>
    <t>40/20/20.24</t>
  </si>
  <si>
    <t>40/20/30.33</t>
  </si>
  <si>
    <t>50/10/10.00</t>
  </si>
  <si>
    <t>50/40/20.00</t>
  </si>
  <si>
    <t>50/40/40.00</t>
  </si>
  <si>
    <t>60/10/00.10</t>
  </si>
  <si>
    <t>مدفوع الجزء الثاني من الميزانية</t>
  </si>
  <si>
    <t xml:space="preserve">الأرقام الترتيبية لفصول الميزانية </t>
  </si>
  <si>
    <t>بيان بنود ميزانية التجهيز</t>
  </si>
  <si>
    <t>50/10/10.11</t>
  </si>
  <si>
    <t>فائض مداخيل الجزء الأول من  الميزانية</t>
  </si>
  <si>
    <t>50/10/10.12</t>
  </si>
  <si>
    <t xml:space="preserve">فائض مداخيل السنة المنصرمة </t>
  </si>
  <si>
    <t>50/40/10.00</t>
  </si>
  <si>
    <t xml:space="preserve">متحصل  قروض صندوق تجهيز الجماعات المحلية </t>
  </si>
  <si>
    <t>القابض</t>
  </si>
  <si>
    <t xml:space="preserve">  </t>
  </si>
  <si>
    <t>الأرقام الترتيبية لفصول الحساب الخصوصي</t>
  </si>
  <si>
    <t xml:space="preserve">بيان بنود الحسابات الخصوصية </t>
  </si>
  <si>
    <t>مبالغ الحصائل حسب السندات و وثائق الإثبات بعد خصم المبالغ الملغاة و المبالغ غير القابلة للتحصيل</t>
  </si>
  <si>
    <t xml:space="preserve">مجموع المداخيل </t>
  </si>
  <si>
    <t>حسابات النفقات من المبالغ المرصودة  : مستحقات نقط الماء العمومية</t>
  </si>
  <si>
    <t xml:space="preserve">     </t>
  </si>
  <si>
    <t>الــــقابـــض</t>
  </si>
  <si>
    <t>بيان</t>
  </si>
  <si>
    <t>تقديراة الميزانية</t>
  </si>
  <si>
    <t>الصافي من المداخيل المقررة</t>
  </si>
  <si>
    <t>المداخيل المقبوضة</t>
  </si>
  <si>
    <t>الحوالات الصادرة و المؤشر عليها</t>
  </si>
  <si>
    <t>اعتمادات منقولة</t>
  </si>
  <si>
    <t>اعتمادات ملغاة</t>
  </si>
  <si>
    <t>لاشــــــــــــــــــــــــــــــــــــــــــــــــــــــــــــــــــــــــــــــــــــــــــــــئ</t>
  </si>
  <si>
    <t>المجموع</t>
  </si>
  <si>
    <t>طبيعة القروض</t>
  </si>
  <si>
    <t>نوع المشروع</t>
  </si>
  <si>
    <t>الجهة المانحة للقرض</t>
  </si>
  <si>
    <t>مدة القرض</t>
  </si>
  <si>
    <t>قيمة القرض</t>
  </si>
  <si>
    <t>الدين السنوي المؤدى</t>
  </si>
  <si>
    <t xml:space="preserve">   الديون المتبقية         </t>
  </si>
  <si>
    <t>اصل الدين</t>
  </si>
  <si>
    <t>فوائد الدين</t>
  </si>
  <si>
    <t>اشغال التاهيل الحضري</t>
  </si>
  <si>
    <t xml:space="preserve">جميع أشغال بناء الطرق - بناء الأرصفة - دراسات تقنية وطبوغرافية-  التطهير السائل- تصريف المياه الشتوية - مراقبة الجودة- </t>
  </si>
  <si>
    <t>صندوق التجهيز الجماعي</t>
  </si>
  <si>
    <t xml:space="preserve"> 15سنة</t>
  </si>
  <si>
    <t>انهاء اشغال بناء سوق الطماطم الشطر الثاني</t>
  </si>
  <si>
    <t>أشغال البناء- مراقبة جودة بناء الطرق داخل السوق- مراقبة وتتبع الأشغال</t>
  </si>
  <si>
    <t>15سنة</t>
  </si>
  <si>
    <t>الديون المتبقية</t>
  </si>
  <si>
    <t>تهيئة الطرق الحضرية الشطرالثاني</t>
  </si>
  <si>
    <t xml:space="preserve">جميع أشغال بناء الطرق - بناء الأرصفة - تشويرأفقي وعمودي- التطهير السائل- تصريف المياه الشتوية - مراقبة الجودة- </t>
  </si>
  <si>
    <t>تهيئة الطرق الحضرية الشطرالثالث</t>
  </si>
  <si>
    <t xml:space="preserve">جميع أشغال بناء الطرق - بناء الأرصفة - تصريف المياه الشتوية - مراقبة الجودة- تهيئة ممرات الراجلين - </t>
  </si>
  <si>
    <t>نوع الحساب الخصوصي</t>
  </si>
  <si>
    <t>بيان الحساب</t>
  </si>
  <si>
    <t>الاعتمادات الملتزم بها</t>
  </si>
  <si>
    <t>اعتمادات الاداء</t>
  </si>
  <si>
    <t>الحولات الصادرة و المؤشر عليها</t>
  </si>
  <si>
    <t>الحسابات المرصودة لأمور خصوصية</t>
  </si>
  <si>
    <t>المبادرة الوطنية للتنمية البشرية</t>
  </si>
  <si>
    <t>حسابات النفقات من المخصصات</t>
  </si>
  <si>
    <t xml:space="preserve">مستحقات الانارة العمومية </t>
  </si>
  <si>
    <t>مستحقات نقاط الماء العمومية</t>
  </si>
  <si>
    <t>مجموع حسابات النفقات من المخصصات</t>
  </si>
  <si>
    <t>تأشيرة القابض:</t>
  </si>
  <si>
    <t>الجمعية المستفيدة</t>
  </si>
  <si>
    <t>غرض الجمعية</t>
  </si>
  <si>
    <t>منحة السنة الماضية</t>
  </si>
  <si>
    <t>منجزات الجمعية</t>
  </si>
  <si>
    <t>ملاحظات</t>
  </si>
  <si>
    <t>الأعمال الاجتماعية لوظفي جماعة ايت ملول</t>
  </si>
  <si>
    <t>**</t>
  </si>
  <si>
    <t>بناء على مقرر المجلس الجماعي</t>
  </si>
  <si>
    <t>بناء علىمقرر المجلس الجماعي</t>
  </si>
  <si>
    <t>الجمعيات الرياضية</t>
  </si>
  <si>
    <t>تأطير ممارسة التايكواندو</t>
  </si>
  <si>
    <t>تأطير ممارسة رياضة الشطرنج</t>
  </si>
  <si>
    <t>المساهمة في تكوين وتأطير الأساتذة والمربيين واطر التربية البدنية</t>
  </si>
  <si>
    <t>الاهتمام بالثقافة الرياضية بالمنطقة</t>
  </si>
  <si>
    <t xml:space="preserve">تأطير ممارسة كر ة القدم وتنظيم دوريات </t>
  </si>
  <si>
    <t>الأندية الرياضية</t>
  </si>
  <si>
    <t>الجمعية الرياضية مستقبل أزرو</t>
  </si>
  <si>
    <t>تأطير ممارسة كرة القدم والمشاركة في مختلف المنافسات الرياضية</t>
  </si>
  <si>
    <t>تأهيل مختلف الفئات واحتلال مراتب مشرفة في بعض البطولات</t>
  </si>
  <si>
    <t>تأطير ممارسة كرة القدم داخل القاعة والمشاركة في مختلف المنافسات الرياضية</t>
  </si>
  <si>
    <t>تأهيل مختلف الفئات  لتمثيل المدينة في بطولات محلية ووطنية</t>
  </si>
  <si>
    <t>جمعية مستقبل أزرولكرة السلة</t>
  </si>
  <si>
    <t>تأطير ممارسة كرة السلة والمشاركة في مختلف المنافسات الرياضية</t>
  </si>
  <si>
    <t>الجمعية الرياضية امل ايت ملول</t>
  </si>
  <si>
    <t>شباب ايت ملول لكرة القدم</t>
  </si>
  <si>
    <t xml:space="preserve"> المجموع</t>
  </si>
  <si>
    <t>جمعية التكافل للأشخاص المسنين</t>
  </si>
  <si>
    <t>جميع الأنشطة التعلقة بتمكين الطبقات المهمشة من الولوج للبنيات والخدمات المختلفة</t>
  </si>
  <si>
    <t>توقير مختلق الخدمات للمسنين الذين تم إيواؤهم</t>
  </si>
  <si>
    <t>بناء على اتفاقية</t>
  </si>
  <si>
    <t>جمعية محترف كوميديا للإبداع السينمائي</t>
  </si>
  <si>
    <t>الإهتمام والتشجيع للسينما والمسرح والفنون المرتبطة</t>
  </si>
  <si>
    <t>أنشطة مختلفة منها تنظيم ملتقى سوس الدولي للفيلم القصير بأيت ملول</t>
  </si>
  <si>
    <t>تنمية الفرد وصقل المواهب في مجال كرة القدم</t>
  </si>
  <si>
    <t>تحقيق نتائج مهمة على مستوى مختلف الفئآت</t>
  </si>
  <si>
    <t>الإتحاد الرياضي البلدي لأيت ملول</t>
  </si>
  <si>
    <t>النهوض برياضة كرة القدم على مستوى مختلف الفآت</t>
  </si>
  <si>
    <t>تحقيقنتائج لابأس بها على مستوى مختلف الفآت وتنظيم تظاهرات رياضية</t>
  </si>
  <si>
    <t>جمعية الطفولة المعاقة</t>
  </si>
  <si>
    <t>أنشطة متنوعة تستهدف الطفل عموما والطفل المعاق خصوصا</t>
  </si>
  <si>
    <t>الإهتمام بالطفولة المعاقة على مستوى فرع مدينة أيت ملول</t>
  </si>
  <si>
    <t>مختلف الأنشطة التنموية والإجتماعية بشراكة مع مختلف الهيئآت</t>
  </si>
  <si>
    <t>تسيير مؤسسة الأمل للتعليم الأولي</t>
  </si>
  <si>
    <t xml:space="preserve">بـــيــــان </t>
  </si>
  <si>
    <t>المداخيل</t>
  </si>
  <si>
    <t xml:space="preserve">تقديرات الميزانية </t>
  </si>
  <si>
    <t xml:space="preserve">1-  الميزانية                                            </t>
  </si>
  <si>
    <t>مجموع الموارد</t>
  </si>
  <si>
    <t>الضرائب والرسوم المحلية</t>
  </si>
  <si>
    <t>حصيلة الضرائب والرسوم المخصصة من طرف الدولة</t>
  </si>
  <si>
    <t>مدخول الخدمات</t>
  </si>
  <si>
    <t>مدخول الاملاك</t>
  </si>
  <si>
    <t>الامدادات والمساعدات والمساهمات</t>
  </si>
  <si>
    <t>مداخيل مختلفة</t>
  </si>
  <si>
    <t>مداخيل مقابل خدمات</t>
  </si>
  <si>
    <t>مداخيل ضريبية اخرى</t>
  </si>
  <si>
    <t>حصيلة الاقتراضات</t>
  </si>
  <si>
    <t>فوائض مالية</t>
  </si>
  <si>
    <t>امدادات</t>
  </si>
  <si>
    <t>2- الحسابات الخصوصية</t>
  </si>
  <si>
    <t xml:space="preserve">بيان </t>
  </si>
  <si>
    <t>الــــــمــــداخـــــيـــل</t>
  </si>
  <si>
    <t>الــنــــفـــــقـــــات</t>
  </si>
  <si>
    <r>
      <rPr>
        <b/>
        <sz val="10"/>
        <color indexed="8"/>
        <rFont val="Calibri"/>
        <family val="2"/>
      </rPr>
      <t>مجموع الاعتمادات المفتوحة</t>
    </r>
    <r>
      <rPr>
        <b/>
        <sz val="11"/>
        <color indexed="8"/>
        <rFont val="Calibri"/>
        <family val="2"/>
      </rPr>
      <t xml:space="preserve"> </t>
    </r>
  </si>
  <si>
    <t>اعتمادات تلغى</t>
  </si>
  <si>
    <t xml:space="preserve">مجموع  الميزانية                                            </t>
  </si>
  <si>
    <t xml:space="preserve">مجموع  الحسابات الخصوصية                                           </t>
  </si>
  <si>
    <t xml:space="preserve">مجموع  الميزانيات الملحقة                                        </t>
  </si>
  <si>
    <t xml:space="preserve">المجموع العام                                      </t>
  </si>
  <si>
    <t xml:space="preserve">الفائض الحقيقي الخام                                 </t>
  </si>
  <si>
    <t xml:space="preserve">الفائض الحقيقي الصافي                                  </t>
  </si>
  <si>
    <t xml:space="preserve"> طبقا للمادة 275 من القانون رقم : 1.15.85  الصادر في 07 يوليوز 2015 بتنفيد القانون التنظيمي رقم 113.14  والمرسوم رقم 2.17.290 المتعلق بكيفية بتحديد طبيعة وكيفيات إعداد ونشر المعلومات والمعطيات المضمنة في القوائم المالية والمحاسبية</t>
  </si>
  <si>
    <t xml:space="preserve">  المادة 275 من القانون التنظيمي 113.14 والمرسوم رقم 2.17.290</t>
  </si>
  <si>
    <t>المادة 275 من القانون التنظيمي 113.14 والمرسوم رقم 2.17.290</t>
  </si>
  <si>
    <t>جمعية الأعمال الاجتماعية لموظفي جماعة ايت ملول</t>
  </si>
  <si>
    <t>11.10.10.10.10</t>
  </si>
  <si>
    <t>12.10.10.10.10</t>
  </si>
  <si>
    <t>13.10.10.10.10</t>
  </si>
  <si>
    <t>14.10.10.10.10</t>
  </si>
  <si>
    <t>15.10.10.10.10</t>
  </si>
  <si>
    <t>16.10.10.10.10</t>
  </si>
  <si>
    <t>21.20.10.10.10</t>
  </si>
  <si>
    <t>22.20.10.10.10</t>
  </si>
  <si>
    <t>23.20.10.10.10</t>
  </si>
  <si>
    <t>24.20.10.10.10</t>
  </si>
  <si>
    <t>25.20.10.10.10</t>
  </si>
  <si>
    <t>مصاريف النشاط الثقافي و الفني</t>
  </si>
  <si>
    <t>51.50.10.10.10</t>
  </si>
  <si>
    <t>54.50.10.10.10</t>
  </si>
  <si>
    <t>55.50.10.10.10</t>
  </si>
  <si>
    <t xml:space="preserve"> الاشتراك في شبكات الماء و الكهرباء</t>
  </si>
  <si>
    <t>61.60.10.10.10</t>
  </si>
  <si>
    <t xml:space="preserve"> مصاريف الاستقبال</t>
  </si>
  <si>
    <t>62.60.10.10.10</t>
  </si>
  <si>
    <t xml:space="preserve"> مصاريف الإيواء و الإطعام</t>
  </si>
  <si>
    <t>63.60.10.10.10</t>
  </si>
  <si>
    <r>
      <t xml:space="preserve"> مصاريف</t>
    </r>
    <r>
      <rPr>
        <b/>
        <u val="single"/>
        <sz val="11"/>
        <rFont val="Times New Roman"/>
        <family val="1"/>
      </rPr>
      <t xml:space="preserve"> الإقامة</t>
    </r>
    <r>
      <rPr>
        <b/>
        <sz val="11"/>
        <rFont val="Times New Roman"/>
        <family val="1"/>
      </rPr>
      <t xml:space="preserve"> و الإطعام و الاستقبال</t>
    </r>
  </si>
  <si>
    <t>64.60.10.10.10</t>
  </si>
  <si>
    <t xml:space="preserve"> لوازم و مطبوعات </t>
  </si>
  <si>
    <t>68.60.10.10.10</t>
  </si>
  <si>
    <t xml:space="preserve"> مجموع البرنامج 10</t>
  </si>
  <si>
    <t>11.10.20.20.10</t>
  </si>
  <si>
    <t>14.10.20.20.10</t>
  </si>
  <si>
    <t>21.20.20.20.10</t>
  </si>
  <si>
    <t>22.20.20.20.10</t>
  </si>
  <si>
    <t>24.20.20.20.10</t>
  </si>
  <si>
    <t>26.20.20.20.10</t>
  </si>
  <si>
    <t>تعويضات عن المسؤولية</t>
  </si>
  <si>
    <t>27.20.20.20.10</t>
  </si>
  <si>
    <t>تعويضات عن الاشراف على المباريات و الامتحانات</t>
  </si>
  <si>
    <t>31.30.20.20.10</t>
  </si>
  <si>
    <t>33.30.20.20.10</t>
  </si>
  <si>
    <t>34.30.20.20.10</t>
  </si>
  <si>
    <t>35.30.20.20.10</t>
  </si>
  <si>
    <t>38.30.20.20.10</t>
  </si>
  <si>
    <t>41.40.20.20.10</t>
  </si>
  <si>
    <t xml:space="preserve"> مصاريف التنقل داخل المملكة ( الموظفين)</t>
  </si>
  <si>
    <t>42.40.20.20.10</t>
  </si>
  <si>
    <t>مصاريف المهمة بالخارج   ( الموظفين)</t>
  </si>
  <si>
    <t>43.40.20.20.10</t>
  </si>
  <si>
    <t xml:space="preserve"> مصاريف النقل داخل المملكة  ( الموظفين)</t>
  </si>
  <si>
    <t xml:space="preserve"> مجموع البرنامج 20</t>
  </si>
  <si>
    <t>11.10.30.30.10</t>
  </si>
  <si>
    <t>13.10.30.30.10</t>
  </si>
  <si>
    <t>14.10.30.30.10</t>
  </si>
  <si>
    <t>21.20.30.30.10</t>
  </si>
  <si>
    <t xml:space="preserve"> الصيانة و المحافظة الإعتيادية على البنايات الإدارية   </t>
  </si>
  <si>
    <t>23.20.30.30.10</t>
  </si>
  <si>
    <t>24.20.30.30.10</t>
  </si>
  <si>
    <t xml:space="preserve"> الصيانة الاعتيادية لعتاد وأ ثات المكاتب</t>
  </si>
  <si>
    <t>25.20.30.30.10</t>
  </si>
  <si>
    <t>26.20.30.30.10</t>
  </si>
  <si>
    <t>31.30.30.30.10</t>
  </si>
  <si>
    <t>32.30.30.30.10</t>
  </si>
  <si>
    <t>41.40.30.30.10</t>
  </si>
  <si>
    <t xml:space="preserve"> شراء الوقود و الزيوت لمرآب السيارات والآليات </t>
  </si>
  <si>
    <t>42.40.30.30.10</t>
  </si>
  <si>
    <t>43.40.30.30.10</t>
  </si>
  <si>
    <t>44.40.30.30.10</t>
  </si>
  <si>
    <t>45.40.30.30.10</t>
  </si>
  <si>
    <t>الضريبة الخاصة على السيارات</t>
  </si>
  <si>
    <t>51.50.30.30.10</t>
  </si>
  <si>
    <t>52.50.30.30.10</t>
  </si>
  <si>
    <t>53.50.30.30.10</t>
  </si>
  <si>
    <t>شراء الخــــــــــــــــــــــــــــــشب</t>
  </si>
  <si>
    <t>54.50.30.30.10</t>
  </si>
  <si>
    <t>55.50.30.30.10</t>
  </si>
  <si>
    <t xml:space="preserve"> شراء الزجاج</t>
  </si>
  <si>
    <t>56.50.30.30.10</t>
  </si>
  <si>
    <t>57.50.30.30.10</t>
  </si>
  <si>
    <t>58.50.30.30.10</t>
  </si>
  <si>
    <t>59.50.30.30.10</t>
  </si>
  <si>
    <t>60.50.30.30.10</t>
  </si>
  <si>
    <t>61.60.30.30.10</t>
  </si>
  <si>
    <t xml:space="preserve"> شراء مواد الصيانة المنزلية PEM </t>
  </si>
  <si>
    <t>62.60.30.30.10</t>
  </si>
  <si>
    <t xml:space="preserve"> شراء المواد المطهرة PD  </t>
  </si>
  <si>
    <t>71.70.30.30.10</t>
  </si>
  <si>
    <t>مصاريف تغدية الحيوانات و اسراجها</t>
  </si>
  <si>
    <t>مصاريف تهييء لوائح أجور الموظفين من طرف مؤسسات أخرء</t>
  </si>
  <si>
    <t>مستحقات استهلاك الكهرباء</t>
  </si>
  <si>
    <t xml:space="preserve"> مجموع البرنامج 30</t>
  </si>
  <si>
    <t>فوائد القرض رقم 02/1999</t>
  </si>
  <si>
    <t xml:space="preserve"> فوائد القرض رقم 2007/01 </t>
  </si>
  <si>
    <t xml:space="preserve"> فوائد القرض رقم 01/2006</t>
  </si>
  <si>
    <t>فوائد قرض التأهيل الحضري الشطر 2</t>
  </si>
  <si>
    <t>فوائد قرض التأهيل الحضري الشطر 3</t>
  </si>
  <si>
    <t>سداد فوائد التأخير</t>
  </si>
  <si>
    <t xml:space="preserve"> مجموع البرنامج 50</t>
  </si>
  <si>
    <t>11.10.10.10.20</t>
  </si>
  <si>
    <t>13.10.10.10.20</t>
  </si>
  <si>
    <t>مساعدات و دعم الجمعيات</t>
  </si>
  <si>
    <t>14.10.10.10.20</t>
  </si>
  <si>
    <t>11.10.20.20.20</t>
  </si>
  <si>
    <t>12.10.20.20.20</t>
  </si>
  <si>
    <t>24.20.20.20.20</t>
  </si>
  <si>
    <t>13.10.30.30.20</t>
  </si>
  <si>
    <t xml:space="preserve"> شراء مواد إبادة الفئران</t>
  </si>
  <si>
    <t>14.10.30.30.20</t>
  </si>
  <si>
    <t>15.10.30.30.20</t>
  </si>
  <si>
    <t>21.20.30.30.20</t>
  </si>
  <si>
    <t>22.20.30.30.20</t>
  </si>
  <si>
    <t>شراء عتاد صغير للتلقيح</t>
  </si>
  <si>
    <t>11.10.50.50.20</t>
  </si>
  <si>
    <t>12.10.50.50.20</t>
  </si>
  <si>
    <t>11.10.60.60.20</t>
  </si>
  <si>
    <t xml:space="preserve"> مجموع البرنامج 60</t>
  </si>
  <si>
    <t>11.10.80.80.20</t>
  </si>
  <si>
    <t xml:space="preserve"> شراء الكتب </t>
  </si>
  <si>
    <t>13.10.80.80.20</t>
  </si>
  <si>
    <t>14.10.80.80.20</t>
  </si>
  <si>
    <t xml:space="preserve"> مجموع البرنامج 80</t>
  </si>
  <si>
    <t xml:space="preserve"> مجموع البرنامج 90</t>
  </si>
  <si>
    <t>21.20.90.90.20</t>
  </si>
  <si>
    <t>11.10.10.10.30</t>
  </si>
  <si>
    <t>12.10.10.10.30</t>
  </si>
  <si>
    <t>شراء البذور والأزهار للمغارس والمشاتل</t>
  </si>
  <si>
    <t>13.10.10.10.30</t>
  </si>
  <si>
    <t>14.10.10.10.30</t>
  </si>
  <si>
    <t>15.10.10.10.30</t>
  </si>
  <si>
    <t>شراء شارات لترقيم العمارات</t>
  </si>
  <si>
    <t>16.10.10.10.30</t>
  </si>
  <si>
    <t>شراء شارات أسماء الشوارع</t>
  </si>
  <si>
    <t>17.10.10.10.30</t>
  </si>
  <si>
    <t>21.20.10.10.30</t>
  </si>
  <si>
    <t>24.20.10.10.30</t>
  </si>
  <si>
    <t>25.20.10.10.30</t>
  </si>
  <si>
    <t xml:space="preserve"> الصيانة الاعتيادية للطرقات</t>
  </si>
  <si>
    <t>29.20.10.10.30</t>
  </si>
  <si>
    <t>13.10.20.20.30</t>
  </si>
  <si>
    <t>14.10.20.20.30</t>
  </si>
  <si>
    <t>21.20.20.20.30</t>
  </si>
  <si>
    <t xml:space="preserve">  الصيانة الإعتيادية للمولدات ومحطات التحويل</t>
  </si>
  <si>
    <t>11.10.30.30.30</t>
  </si>
  <si>
    <t xml:space="preserve"> مستحقات  نقط الماءالعمومي</t>
  </si>
  <si>
    <t>12.10.30.30.30</t>
  </si>
  <si>
    <t xml:space="preserve">  شراء عتاد الصيانة  لنقط الماء</t>
  </si>
  <si>
    <t>11.10.10.10.50</t>
  </si>
  <si>
    <t>12.10.10.10.50</t>
  </si>
  <si>
    <t>21.20.10.10.50</t>
  </si>
  <si>
    <t>مصاريف تنفيذ الأحكام القضائية و اتفاقيات الصلح</t>
  </si>
  <si>
    <t>23.20.10.10.50</t>
  </si>
  <si>
    <t xml:space="preserve"> صوائر المسطرة و إقامة الدعاوي   </t>
  </si>
  <si>
    <t>00.20.20.20.50</t>
  </si>
  <si>
    <t>51.50.40.40.50</t>
  </si>
  <si>
    <t xml:space="preserve">دفعات لمؤسسة التعاون بين  الجماعات </t>
  </si>
  <si>
    <t>52.50.40.40.50</t>
  </si>
  <si>
    <t>دفعات لفائدة الشركات الخاصة نظير الخدمات التي تسديها للجماعات الترابية (ALSA)</t>
  </si>
  <si>
    <t xml:space="preserve"> مجموع البرنامج 40</t>
  </si>
  <si>
    <t>10.10.10.10.60</t>
  </si>
  <si>
    <t xml:space="preserve"> شراء المواد للوقاية الصحية للمكاتب البلدية</t>
  </si>
  <si>
    <t>اعانات لمؤسسات اخرى اجتماعية</t>
  </si>
  <si>
    <t>هبات و معونات لصالح المحتاجين</t>
  </si>
  <si>
    <t>دفعات للمختبرات العمومية والمصالح التابعة لوزارة الصحة (دفعة للصيدلية المركزية بالرباط) RAMED</t>
  </si>
  <si>
    <t>أيت ملول في: …………………………………………...</t>
  </si>
  <si>
    <t>أيت ملول في: ……………………………………………</t>
  </si>
  <si>
    <t>الدراسات و المساعدة التقنية</t>
  </si>
  <si>
    <t>تشييد البنايات</t>
  </si>
  <si>
    <t>شراءالآليات السيارات الدراجات  و الدراجات النارية</t>
  </si>
  <si>
    <t xml:space="preserve"> شراء عتاد واثاث  المكتب</t>
  </si>
  <si>
    <t xml:space="preserve"> شراء العتاد المعلوماتي</t>
  </si>
  <si>
    <t>شراء العتاد الكهربائي والإلكتروني</t>
  </si>
  <si>
    <t xml:space="preserve"> شراء عتاد التزيين والحفلات </t>
  </si>
  <si>
    <t>مشروع متكامل : بناء حائط وقائي للحماية من الفياضانات على طول الضفة اليسرى لواد سوس</t>
  </si>
  <si>
    <t>12.10.20.20.10</t>
  </si>
  <si>
    <t>مشروع متكامل :أشغال التهيئة الحضرية الشطر الثالث</t>
  </si>
  <si>
    <t>13.10.20.20.10</t>
  </si>
  <si>
    <t>مشروع متكامل : أشغال التهيئة الحضرية الشطر الخامس</t>
  </si>
  <si>
    <t>مشروع متكامل : انجاز منتزه بحي تمرسيط</t>
  </si>
  <si>
    <t>15.10.20.20.10</t>
  </si>
  <si>
    <t>مشروع متكامل : أشغال التهيئة الحضرية الشطر الرابع</t>
  </si>
  <si>
    <t>سداد أصل القرض  رقم : 01/2007</t>
  </si>
  <si>
    <t>سداد أصل قرض االتهيئة الحضرية الجزء الثاني</t>
  </si>
  <si>
    <t>سداد أصل قرض االتهيئة الحضرية الجزء الثالث</t>
  </si>
  <si>
    <t>سداد أصل القرض  رقم : 01/2006</t>
  </si>
  <si>
    <t>21.10.10.10.20</t>
  </si>
  <si>
    <t xml:space="preserve">الدراسات و المساعدة التقنية </t>
  </si>
  <si>
    <t>11.20.10.10.20</t>
  </si>
  <si>
    <t>21.10.20.20.20</t>
  </si>
  <si>
    <t>الدراسات و المساعدات التقنية في الانشطة الرياضية</t>
  </si>
  <si>
    <t>22.10.20.20.20</t>
  </si>
  <si>
    <t>23.10.20.20.20</t>
  </si>
  <si>
    <t>31.10.20.20.20</t>
  </si>
  <si>
    <t>21.10.30.30.20</t>
  </si>
  <si>
    <t>الدراسات و المساعدات التقنية الخاصة بالانشطة الصحية</t>
  </si>
  <si>
    <t>21.10.70.70.20</t>
  </si>
  <si>
    <t>الدراسات و المساعدات التقنية الخاصة بالتقافة و الفنون الجميلة</t>
  </si>
  <si>
    <t>22.10.70.70.20</t>
  </si>
  <si>
    <t>شراء بناء البنايات الخاصة بالتقافة و الفنون الجميلة</t>
  </si>
  <si>
    <t>11.20.70.70.20</t>
  </si>
  <si>
    <t>عتاد و اثاث المكتب و قاعات المطالعة</t>
  </si>
  <si>
    <t>21.10.80.80.20</t>
  </si>
  <si>
    <t>الدراسات و المساعدة التقنية للبنايات الدينية</t>
  </si>
  <si>
    <t>23.10.80.80.20</t>
  </si>
  <si>
    <t xml:space="preserve"> مصاريف المقابر وإصلاح أسوارها </t>
  </si>
  <si>
    <t>مجموع البرنامج 10</t>
  </si>
  <si>
    <t>مجموع البرنامج 20</t>
  </si>
  <si>
    <t>مجموع البرنامج 30</t>
  </si>
  <si>
    <t>مجموع البرنامج 70</t>
  </si>
  <si>
    <t>مجموع البرنامج 80</t>
  </si>
  <si>
    <t>اشغال كبرى للتشجير</t>
  </si>
  <si>
    <t>22.20.10.10.30</t>
  </si>
  <si>
    <t>أشغال كبرى لتهيئ المناطق الخضراء</t>
  </si>
  <si>
    <t>31.10.20.20.30</t>
  </si>
  <si>
    <t>11.30.20.20.30</t>
  </si>
  <si>
    <t>وضع الاعمدة و الاسلاك الخاصة بمنسات الانارة العمومية</t>
  </si>
  <si>
    <t>11.40.20.20.30</t>
  </si>
  <si>
    <t>17.10.10.10.40</t>
  </si>
  <si>
    <t>الحقوق و الرسوم المرتبطة بالشراءات</t>
  </si>
  <si>
    <t>21.10.30.30.40</t>
  </si>
  <si>
    <t>الدراسات و المساعدات التقنية للبنايات التجارية</t>
  </si>
  <si>
    <t>33.30.30.30.50</t>
  </si>
  <si>
    <t>دفعات للهيات و المؤسسات: تأهيل جماعة ايت ملول في اطار سياية المدينة</t>
  </si>
  <si>
    <t>34.30.30.30.50</t>
  </si>
  <si>
    <t>12.10.10.10.60</t>
  </si>
  <si>
    <t>تغطية إعتمادات التسيير المنقولة</t>
  </si>
  <si>
    <t>منتوج بيع الحيوانات و المحجوزات التي لم تسحب داخل الأجل القانوني</t>
  </si>
  <si>
    <t>منتوج الملك الغابوي التابع للجماعة</t>
  </si>
  <si>
    <t xml:space="preserve"> طبقا للمادة 275 من القانون التنظيمي 113.14 و المادة 133 من المرسوم رقم :2.17.451 الصادر في 23 نونبر 2017 بسن نظام للمحاسبة العمومية للجماعات و مؤسسات التعاون بين الجماعات و المرسوم رقم 2.17.290</t>
  </si>
  <si>
    <t>Total</t>
  </si>
  <si>
    <t>disponible crédit de paiement</t>
  </si>
  <si>
    <t>أيت ملول في:…………………………….</t>
  </si>
  <si>
    <t>مجموع البرنامج 50</t>
  </si>
  <si>
    <t>مجموع البرنامج 60</t>
  </si>
  <si>
    <t>مجموع البرنامج 90</t>
  </si>
  <si>
    <t>تهيئة الطرق الحضرية الشطرالرابع</t>
  </si>
  <si>
    <t>الجمعية الرياضية لايت ملول لكرة السلة</t>
  </si>
  <si>
    <t>جمعية نادي شبيبة الشهداء للتنمية الرياضية</t>
  </si>
  <si>
    <t>أيت ملول في: ………………………………………..</t>
  </si>
  <si>
    <t>تـطير ممارسة الكيك بوكسينغ والرشاقة وفنون الحرب</t>
  </si>
  <si>
    <t>تنظيم سباقات الحمام الزاجل</t>
  </si>
  <si>
    <t>تنظيم الانشطة الرياضية الثقافية والتنموية</t>
  </si>
  <si>
    <t>العمل على تطوير المؤهلات البدنية والمعنوية لأعضائها</t>
  </si>
  <si>
    <t>20.2020.10.12</t>
  </si>
  <si>
    <t>20.1010.10.11</t>
  </si>
  <si>
    <t>20.1010.10.13</t>
  </si>
  <si>
    <t>20.2020.10.11</t>
  </si>
  <si>
    <t>جمعية الوفاق للشؤون الإجتماعية حي تمرسيط</t>
  </si>
  <si>
    <t>أيت ملول في : …………..........................………………….</t>
  </si>
  <si>
    <t>84.80.30.30.10</t>
  </si>
  <si>
    <t>86.80.30.30.10</t>
  </si>
  <si>
    <t xml:space="preserve">310 202  70.70.70.70.11 </t>
  </si>
  <si>
    <r>
      <rPr>
        <b/>
        <sz val="11"/>
        <rFont val="Times New Roman"/>
        <family val="1"/>
      </rPr>
      <t>320 102  80.80.80.80.11</t>
    </r>
  </si>
  <si>
    <r>
      <rPr>
        <b/>
        <sz val="11"/>
        <rFont val="Times New Roman"/>
        <family val="1"/>
      </rPr>
      <t>320 202  80.80.80.80.11</t>
    </r>
  </si>
  <si>
    <t xml:space="preserve">310 201  70.70.70.70.11 </t>
  </si>
  <si>
    <t>أيت ملول في: ....................................................</t>
  </si>
  <si>
    <t>أيت ملول في: .........................................................</t>
  </si>
  <si>
    <t xml:space="preserve"> </t>
  </si>
  <si>
    <t>أيت ملول في : .................................</t>
  </si>
  <si>
    <r>
      <t xml:space="preserve">320 101  </t>
    </r>
    <r>
      <rPr>
        <b/>
        <sz val="12"/>
        <rFont val="Calibri"/>
        <family val="2"/>
      </rPr>
      <t>80.80.80.80.11</t>
    </r>
  </si>
  <si>
    <r>
      <t xml:space="preserve">320 201  </t>
    </r>
    <r>
      <rPr>
        <b/>
        <sz val="12"/>
        <rFont val="Calibri"/>
        <family val="2"/>
      </rPr>
      <t>80.80.80.80.11</t>
    </r>
  </si>
  <si>
    <t>91.90.30.30.10</t>
  </si>
  <si>
    <t>92.90.30.30.10</t>
  </si>
  <si>
    <t>94.90.30.30.10</t>
  </si>
  <si>
    <t>95.90.30.30.10</t>
  </si>
  <si>
    <t>96.90.30.30.10</t>
  </si>
  <si>
    <t>مجموع البرنامج 40</t>
  </si>
  <si>
    <t xml:space="preserve">الإعتماد المفتوح </t>
  </si>
  <si>
    <t>الإعتمادات الواجب ترحيلها بعد الالغاءات</t>
  </si>
  <si>
    <t>Total des crédit CP</t>
  </si>
  <si>
    <t>32.30.20.20.10</t>
  </si>
  <si>
    <t>المساهمات في النظام الجماعي لمنح رواتب التقاعد</t>
  </si>
  <si>
    <t>63.60.30.30.10</t>
  </si>
  <si>
    <t>شراء المواد البلاستيكية</t>
  </si>
  <si>
    <t>97.90.30.30.10</t>
  </si>
  <si>
    <t>فوائد قرض التأهيل الحضري الشطر 4</t>
  </si>
  <si>
    <t>11.10.40.40.10</t>
  </si>
  <si>
    <t>12.10.40.40.10</t>
  </si>
  <si>
    <t>13.10.40.40.10</t>
  </si>
  <si>
    <t>14.10.40.40.10</t>
  </si>
  <si>
    <t>15.10.40.40.10</t>
  </si>
  <si>
    <t>16.10.40.40.10</t>
  </si>
  <si>
    <t>25.20.10.10.20</t>
  </si>
  <si>
    <t>شراء مواد غدائية لأهداف انسانية</t>
  </si>
  <si>
    <t>71.70.80.80.20</t>
  </si>
  <si>
    <t>28.20.10.10.30</t>
  </si>
  <si>
    <t>61.60.40.40.50</t>
  </si>
  <si>
    <t>68.60.40.40.50</t>
  </si>
  <si>
    <t>21.10.10.10.10</t>
  </si>
  <si>
    <t>22.10.10.10.10</t>
  </si>
  <si>
    <t>33.10.10.10.10</t>
  </si>
  <si>
    <t>الاصلاحات و الاشغال الكبرى لصيانة البنايات</t>
  </si>
  <si>
    <t>خلق فوهات اطفاء الحريق</t>
  </si>
  <si>
    <t>17.10.40.40.10</t>
  </si>
  <si>
    <t>سداد أصل قرض االتهيئة الحضرية الجزء الرابع</t>
  </si>
  <si>
    <t>21.30.20.20.30</t>
  </si>
  <si>
    <t>21.10.20.20.30</t>
  </si>
  <si>
    <t>بناء و صيانة الجسور</t>
  </si>
  <si>
    <t>11.10.30.30.50</t>
  </si>
  <si>
    <t>دفعات لفائدة وزارة التجهيز</t>
  </si>
  <si>
    <t>25.10.10.10.10</t>
  </si>
  <si>
    <t>الحقوق و الرسوم المرتبطة بالبنايات</t>
  </si>
  <si>
    <t>11.20.10.10.10</t>
  </si>
  <si>
    <t>12.20.10.10.10</t>
  </si>
  <si>
    <t>14.20.10.10.10</t>
  </si>
  <si>
    <t>13.20.10.10.10</t>
  </si>
  <si>
    <t>15.20.10.10.10</t>
  </si>
  <si>
    <t>16.20.10.10.10</t>
  </si>
  <si>
    <t>12.10.30.30.10</t>
  </si>
  <si>
    <t>مصاريف مختلفة: تعويض المحاصيل لذوي  الحقوق</t>
  </si>
  <si>
    <t>34.10.20.20.30</t>
  </si>
  <si>
    <t>16.10.20.20.10</t>
  </si>
  <si>
    <t>مشروع متكامل : انجاز منتزه بحي قصبة الطاهر المزار الشطر الاول</t>
  </si>
  <si>
    <t>11.10.20.20.30</t>
  </si>
  <si>
    <t>اصلاحات كبرى لالسيارات الدراجات  و الدراجات النارية و الاليات</t>
  </si>
  <si>
    <t>22.20.10.10.20</t>
  </si>
  <si>
    <t>Article</t>
  </si>
  <si>
    <t>total payé</t>
  </si>
  <si>
    <t>مبلغ الاعانة او المنحة</t>
  </si>
  <si>
    <t>تأطير ممارسة رياضة تنس الطاولة</t>
  </si>
  <si>
    <t>جمعية النادي الرياضي لكرة القدم ازرو ايت ملول</t>
  </si>
  <si>
    <t>جمعية الصفوة للريكبي ايت ملول</t>
  </si>
  <si>
    <t>جمعية شباب ازرو للكرة</t>
  </si>
  <si>
    <t>جمعية الإتحاد الرياضي سيدي ميمون قصبة لمزار</t>
  </si>
  <si>
    <t>10/40/10.12</t>
  </si>
  <si>
    <t>اقتناء الاراضي  في مجال الادارة العامة</t>
  </si>
  <si>
    <t xml:space="preserve"> شراء العتاد  التقني و العتاد السمعي البصري</t>
  </si>
  <si>
    <t>اصلاحات كبرى للعتاد  التقني</t>
  </si>
  <si>
    <t>بناء الملاعب والمركبات الرياضية</t>
  </si>
  <si>
    <t>بناء مسابح</t>
  </si>
  <si>
    <t xml:space="preserve"> الاصلاحات و الأشغال الكبرى لصيلنة الملاعب و المركبات الرياضية              </t>
  </si>
  <si>
    <t>دراسات عامة متعلقة بالاشغال الحضرية و القروية</t>
  </si>
  <si>
    <t xml:space="preserve"> مصاريف الدراسات التقنية متعلقة بالاشغال الحضرية و القروية</t>
  </si>
  <si>
    <t>بناء الطرق الحظرية</t>
  </si>
  <si>
    <t>أشغال كبرى لصيانة الطرق الحضرية</t>
  </si>
  <si>
    <t>أشغال كبرى لصيانة الجسور</t>
  </si>
  <si>
    <t>أشغال كبرى لصيانة  الاعمدة و الاسلاك متعلقة بشبكة الكهرباء و الانارة العمومية</t>
  </si>
  <si>
    <t xml:space="preserve"> أشغال بناء مجاري المتعلقة بشبكة الواد الحار</t>
  </si>
  <si>
    <t>40/10/30.42</t>
  </si>
  <si>
    <t>10/10/30.31</t>
  </si>
  <si>
    <t>40/10/20.21</t>
  </si>
  <si>
    <t>40/10/20.22</t>
  </si>
  <si>
    <t>40/10/20.23</t>
  </si>
  <si>
    <t>40/10/20.24</t>
  </si>
  <si>
    <t>40/10/20.25</t>
  </si>
  <si>
    <t>40/10/20.27</t>
  </si>
  <si>
    <t>40/10/20.30</t>
  </si>
  <si>
    <t>40/10/20.36</t>
  </si>
  <si>
    <t>40/10/20.38</t>
  </si>
  <si>
    <t xml:space="preserve">المصاريف الملتزم بها </t>
  </si>
  <si>
    <t>21.20.40.40.10</t>
  </si>
  <si>
    <t>27/20</t>
  </si>
  <si>
    <t>30/20</t>
  </si>
  <si>
    <t>36/20</t>
  </si>
  <si>
    <t>38/20</t>
  </si>
  <si>
    <t>فوائد التأخر</t>
  </si>
  <si>
    <t>الإعتمادات الواجب ترحيلها قبل الالغاءات</t>
  </si>
  <si>
    <t>الاعتمادات المنقولة قبل الالغاءات</t>
  </si>
  <si>
    <t>الاعتمادات المنقولة بعد الالغاءات</t>
  </si>
  <si>
    <t>11.10.30.30.20</t>
  </si>
  <si>
    <t xml:space="preserve"> شراء المواد الصحية للمكاتب البلدية و المراكز الاستشفائية</t>
  </si>
  <si>
    <t>69.60.40.40.50</t>
  </si>
  <si>
    <t>مدفوع لفائدة الجمعية المغربية لرؤساء مجالس الجماعات</t>
  </si>
  <si>
    <t>23.20.10.10.30</t>
  </si>
  <si>
    <t>تزيين الطرق العمومية بالغرس</t>
  </si>
  <si>
    <t>15.20.20.20.30</t>
  </si>
  <si>
    <t>حفر الأبار</t>
  </si>
  <si>
    <t>report 2020</t>
  </si>
  <si>
    <t>20.20.10.10.10</t>
  </si>
  <si>
    <t xml:space="preserve">اصلاحات كبرى </t>
  </si>
  <si>
    <t xml:space="preserve">الاتحاد الرياضي البلدي لأيت ملول - قسم الالعاب الرياضية </t>
  </si>
  <si>
    <t>50/20/10.11</t>
  </si>
  <si>
    <t>مخصصات التجهيز من منتوج الضريبة على القيمة المضافة</t>
  </si>
  <si>
    <t>الباقي الملتزم به</t>
  </si>
  <si>
    <t>اعتمادات صافية من الالتزام</t>
  </si>
  <si>
    <t>شراء عتاد صغير للتزيين</t>
  </si>
  <si>
    <t>81.80.30.30.10</t>
  </si>
  <si>
    <t>دراسات عامة</t>
  </si>
  <si>
    <t>82.80.30.30.10</t>
  </si>
  <si>
    <t>مصاريف الدراسات التقنية و التحاليل</t>
  </si>
  <si>
    <t>22.20.90.90.20</t>
  </si>
  <si>
    <t>الصيانة و الاصلاح الاعتيادي للمقابر</t>
  </si>
  <si>
    <t>30.20.10.10.30</t>
  </si>
  <si>
    <t>صيانة منشات اخرى</t>
  </si>
  <si>
    <t>العناية و الاصلاح الاعتيادي لشبكات التوزيع و منشاة الانارة</t>
  </si>
  <si>
    <t>12.10.20.20.30</t>
  </si>
  <si>
    <t xml:space="preserve">  الصيانة الإعتيادية لمنشاة الإنارة العمومي</t>
  </si>
  <si>
    <t>بيان تنفيذ ميزانية التجهيز لسنة 2022  ( المصاريف )</t>
  </si>
  <si>
    <t>الدراسات و المساعدة التقنية في مجال الادارة العامة</t>
  </si>
  <si>
    <t>تشييد البنايات في مجال الادارة العامة</t>
  </si>
  <si>
    <t>الحقوق و الرسوم المرتبطة بالبنايات في مجال الادارة العامة</t>
  </si>
  <si>
    <t xml:space="preserve"> شراء عتاد واثاث  المكتب في مجال الادارة العامة</t>
  </si>
  <si>
    <t xml:space="preserve"> شراء العتاد المعلوماتي في مجال الادارة العامة</t>
  </si>
  <si>
    <t>شراء العتاد الكهربائي والإلكتروني في مجال الادارة العامة</t>
  </si>
  <si>
    <t xml:space="preserve"> شراء عتاد التزيين والحفلات في مجال الادارة العامة</t>
  </si>
  <si>
    <t>مصاريف مختلفة: مصاريف هدم و ازالة الأقواس بمركز المدينة</t>
  </si>
  <si>
    <t>مصاريف مختلفة: مصاريف متعلقة بانجاز مشروع في اطار الميزانية التشاركية</t>
  </si>
  <si>
    <t>الدراسات و المساعدة التقنية في مجال الشؤون الاجتماعية</t>
  </si>
  <si>
    <t>بناء الملاعب والمركبات الرياضية في مجال الشؤون الاجتماعية</t>
  </si>
  <si>
    <t>بناء مسابح في مجال الشؤون الاجتماعية</t>
  </si>
  <si>
    <t xml:space="preserve"> الاصلاحات و الأشغال الكبرى لصيلنة الملاعب و المركبات الرياضية  في مجال الشؤون الاجتماعية </t>
  </si>
  <si>
    <t>اشغال كبرى للتشجير في مجال الشؤون التقنية</t>
  </si>
  <si>
    <t>أشغال كبرى لتهيئ المناطق الخضراء في مجال الشؤون التقنية</t>
  </si>
  <si>
    <t>تزيين الطرق العمومية بالغرس في مجال الشؤون التقنية</t>
  </si>
  <si>
    <t>بناء الطرق الحظرية في مجال الشؤون التقنية</t>
  </si>
  <si>
    <t>بناء و صيانة الجسور في مجال الشؤون التقنية</t>
  </si>
  <si>
    <t>أشغال كبرى لصيانة الطرق الحضرية في مجال الشؤون التقنية</t>
  </si>
  <si>
    <t>أشغال كبرى لصيانة الجسور في مجال الشؤون التقنية</t>
  </si>
  <si>
    <t>حفر الأبار في مجال الشؤون التقنية</t>
  </si>
  <si>
    <t>34.20.20.20.30</t>
  </si>
  <si>
    <t>أشغال كبرى لصيانة تجهيزات جلب الماء (الابار)</t>
  </si>
  <si>
    <t>وضع الاعمدة و الاسلاك الخاصة بمنسات الانارة العمومية في مجال الشؤون التقنية</t>
  </si>
  <si>
    <t xml:space="preserve">دفعات للهيات و المؤسسات: تأهيل جماعة ايت ملول في اطار سياسة المدينة </t>
  </si>
  <si>
    <t>دفعات للهيات و المؤسسات: تهيئة مساحات خضراء و توفير السقي بالتنقيط، على جوانب الطريق المؤدية  لمطار المسيرة</t>
  </si>
  <si>
    <t>51.50.30.30.50</t>
  </si>
  <si>
    <t>دفعات لصالح الوكالة المستقلة المتعددة الخدمات لأكادير (RAMSA )</t>
  </si>
  <si>
    <t>13.20.10.10.20</t>
  </si>
  <si>
    <t>عتاد و أثات المكتب (تجهيز البنايات)</t>
  </si>
  <si>
    <t>العتاد الكهربائي و الالكتروني (تجهيز البنايات)</t>
  </si>
  <si>
    <t>31.30.10.10.20</t>
  </si>
  <si>
    <t>مصاريف تسيير المراكز الاجتماعية و الثقافية الخاصة بالمرأة</t>
  </si>
  <si>
    <r>
      <rPr>
        <b/>
        <u val="single"/>
        <sz val="24"/>
        <rFont val="Times New Roman"/>
        <family val="1"/>
      </rPr>
      <t xml:space="preserve"> قائمة الموارد المالية</t>
    </r>
    <r>
      <rPr>
        <b/>
        <sz val="24"/>
        <rFont val="Algerian"/>
        <family val="5"/>
      </rPr>
      <t xml:space="preserve"> محصورة في 2022/12/31</t>
    </r>
  </si>
  <si>
    <r>
      <t xml:space="preserve">بيان تنفيذ </t>
    </r>
    <r>
      <rPr>
        <b/>
        <u val="single"/>
        <sz val="20"/>
        <color indexed="8"/>
        <rFont val="Calibri"/>
        <family val="2"/>
      </rPr>
      <t>مداخيل ميزانية التسيير</t>
    </r>
    <r>
      <rPr>
        <b/>
        <sz val="20"/>
        <color indexed="8"/>
        <rFont val="Calibri"/>
        <family val="2"/>
      </rPr>
      <t xml:space="preserve"> محصور في 2022/12/31</t>
    </r>
  </si>
  <si>
    <r>
      <t xml:space="preserve">بيان تنفيذ </t>
    </r>
    <r>
      <rPr>
        <b/>
        <u val="single"/>
        <sz val="18"/>
        <color indexed="8"/>
        <rFont val="Calibri"/>
        <family val="2"/>
      </rPr>
      <t>مداخيل ميزانية التجهيز</t>
    </r>
    <r>
      <rPr>
        <b/>
        <sz val="18"/>
        <color indexed="8"/>
        <rFont val="Calibri"/>
        <family val="2"/>
      </rPr>
      <t xml:space="preserve"> محصور في 2022/12/31 </t>
    </r>
  </si>
  <si>
    <r>
      <t xml:space="preserve">بيان تنفيذ </t>
    </r>
    <r>
      <rPr>
        <b/>
        <u val="single"/>
        <sz val="20"/>
        <color indexed="8"/>
        <rFont val="Calibri"/>
        <family val="2"/>
      </rPr>
      <t>مداخيل الحسابات الخصوصية</t>
    </r>
    <r>
      <rPr>
        <b/>
        <sz val="20"/>
        <color indexed="8"/>
        <rFont val="Calibri"/>
        <family val="2"/>
      </rPr>
      <t xml:space="preserve"> محصور في 2022/12/31   </t>
    </r>
  </si>
  <si>
    <r>
      <t xml:space="preserve">بيان تنفيذ </t>
    </r>
    <r>
      <rPr>
        <b/>
        <u val="single"/>
        <sz val="20"/>
        <rFont val="Arial"/>
        <family val="2"/>
      </rPr>
      <t>مصاريف ميزانية التسيير</t>
    </r>
    <r>
      <rPr>
        <b/>
        <sz val="20"/>
        <rFont val="Arial"/>
        <family val="2"/>
      </rPr>
      <t xml:space="preserve"> لسنة 2022 الى غاية 31 دجنبر 2022</t>
    </r>
  </si>
  <si>
    <t xml:space="preserve">قائمة القروض محصورة في 2022/12/31                                                                            </t>
  </si>
  <si>
    <r>
      <t xml:space="preserve"> بيان الميزانيات الملحقة بتاريخ 31-12-2022 </t>
    </r>
    <r>
      <rPr>
        <b/>
        <sz val="12"/>
        <rFont val="Arial"/>
        <family val="2"/>
      </rPr>
      <t>(قائمة)</t>
    </r>
  </si>
  <si>
    <t>جمعية ايت القاضي للبيئة و التنمية الاجتماعية</t>
  </si>
  <si>
    <t>جمعية البسمة للتنمية و التعاون</t>
  </si>
  <si>
    <t>جمعية ازرو لداء السكري و الامراض المزمنة</t>
  </si>
  <si>
    <t>جمعية التضامن النسائية للتنمية و الثقافة</t>
  </si>
  <si>
    <t>جمعية الحياة للتبرع بالدم</t>
  </si>
  <si>
    <t>الجمعية الوطنية لاسر شهداء و مفقودي و اسرى الصحراء المغربية فرع ايت ملول</t>
  </si>
  <si>
    <t>جمعية الانوار للثقافة و الرياضة و الاعمال الاجتماعية</t>
  </si>
  <si>
    <t>جمعية جيل البيئة و التنمية المستدامة</t>
  </si>
  <si>
    <t>جمعية التضامن النسائي بازرو</t>
  </si>
  <si>
    <t>جمعية الرحمة لذوي الاحتياجات الخاصة</t>
  </si>
  <si>
    <t>جمعية افولكي للتنمية و التعاون</t>
  </si>
  <si>
    <t>جمعية الخير للثقافة و التنمية</t>
  </si>
  <si>
    <t>جمعية الاخلاص للتربية و التكوين</t>
  </si>
  <si>
    <t>جمعية المركز المغربي امل لكفالة اليتيم</t>
  </si>
  <si>
    <t>جمعية الامل للملاكين المزار</t>
  </si>
  <si>
    <t>جمعية الحياة للتنمية</t>
  </si>
  <si>
    <t>جمهية النجاح للتنمية و المساعدة الاجتماعية المزار</t>
  </si>
  <si>
    <t>جمعية الاشراق للتنمية الاجتماعية و الثقافية</t>
  </si>
  <si>
    <t>جمعية مركز السندباد التنموية قصبة الطاهر</t>
  </si>
  <si>
    <t>جمعية الرحمة للصناع و الحرفيين ايت ملول</t>
  </si>
  <si>
    <t>جمعية ابتسامة لذوي الاحتياجات الخاصة</t>
  </si>
  <si>
    <t>جمعية افولكي للتنمية و الثقافة المزر</t>
  </si>
  <si>
    <t>جمعية مركز الاخوة للتربية و التنمية الاجتماعية المزار</t>
  </si>
  <si>
    <t>جمعية قدماء شباب ايت ملول</t>
  </si>
  <si>
    <t>جمعية شباب الغد للتنشيط الثقافي و الرياضي</t>
  </si>
  <si>
    <t>جمعية مبادرات بلا حدود للتنشيط الرياضي</t>
  </si>
  <si>
    <t>جمعية النصر الجامعي الرياضي للكراطي و شوطوكان</t>
  </si>
  <si>
    <t>جمعية الروح الرياضية للتنمية الرياضية</t>
  </si>
  <si>
    <t>جمعية النادي الرياضي للشطرنج</t>
  </si>
  <si>
    <t>جمعية ازوكا سبور للرياضة</t>
  </si>
  <si>
    <t>الجمعية الرياضية منار ايت ملول لكرة الطاولة</t>
  </si>
  <si>
    <t>جمعية الكفاح للرياضة و التنمية</t>
  </si>
  <si>
    <t>جمعية الاحباب للتايكواندو و الرياضات المماثلة</t>
  </si>
  <si>
    <t>جمعية قدماء النادي الرياضي لايت ملول</t>
  </si>
  <si>
    <t>جمعية النهضة للتايكواندو و الرياضات المماثلة</t>
  </si>
  <si>
    <t>جمعية شباب ازرو لكرة القدم الشاطئية</t>
  </si>
  <si>
    <t>الجمعيات الثقافية</t>
  </si>
  <si>
    <t>20.8080.70.71</t>
  </si>
  <si>
    <t>جمعية اكوزولن للتنمية</t>
  </si>
  <si>
    <t>جمعية مركز الهداية للدعم التربوي و التكوين المستمر المزار</t>
  </si>
  <si>
    <t>جمعية ايت العاتي للثقافة و الفن</t>
  </si>
  <si>
    <t>جمعية مركز نبراس السلام للتربية و التكوين المزار</t>
  </si>
  <si>
    <t>جمعية مجلس دار الحي المزار</t>
  </si>
  <si>
    <t>جمعية تكنة للتنمية و احياء الموروث الثقافي الحساني</t>
  </si>
  <si>
    <t>جمعية منظمة تاماينوت ايت ملول</t>
  </si>
  <si>
    <t>جمعية مركز مدينتي للتكوين و الاعلام</t>
  </si>
  <si>
    <t>جمعية الايادي البيضاء للتنمية</t>
  </si>
  <si>
    <t>جمعية مواهب ايت ملول</t>
  </si>
  <si>
    <t>جمعية لالة اما للثقافة و الفنون الشعبية</t>
  </si>
  <si>
    <t>الجمعية المغربية للمرأة العاملة</t>
  </si>
  <si>
    <t>جمعية اركانة للثقافة و التنمية</t>
  </si>
  <si>
    <t>جمعية روح المواطنة للتنمية البشرية</t>
  </si>
  <si>
    <t>جمعية محترف نجوم ايت ملول للمسرح و التنشيط التربوي</t>
  </si>
  <si>
    <t>جمعية شابات من اجل الديموقراطية</t>
  </si>
  <si>
    <t>جمعية النسيج للتربية و التكوين المزار</t>
  </si>
  <si>
    <t>جمعية الابداع للثقافة و التنمية</t>
  </si>
  <si>
    <t>جمعية سوس للتراث و الثقافة</t>
  </si>
  <si>
    <t>جمعية المواطنة و التسامح للاعمال الاجتماعية</t>
  </si>
  <si>
    <t>جمعية المنظمة الكشفية اشبال المغرب فرع ايت ملول</t>
  </si>
  <si>
    <t>جمعية نادي الغد السينمائي ايت ملول</t>
  </si>
  <si>
    <t>جمعية ترانيم للمديح و السماع</t>
  </si>
  <si>
    <t>خدمة الثقافة التي لا تتنافى مع قيمنا الوطنية والحضارية</t>
  </si>
  <si>
    <t>تشجيع روح التعاون والتكافل وخدمة الصالح العام</t>
  </si>
  <si>
    <t>توفير المواد الاستشفائية والقيام بحملات توعوية لمرضى السكري</t>
  </si>
  <si>
    <t xml:space="preserve">رعاية الطفولة والامومة في جميع مراحلها </t>
  </si>
  <si>
    <t>توعية المواطنين وتحسيسهم بأهمية التبرع بالدم</t>
  </si>
  <si>
    <t>حماية حقوق الطفل والدفاع عنها والمرافعة بشأنها</t>
  </si>
  <si>
    <t>العمل على تنمية الحي وذالك بتأطير الافراد تربويا وثقافيا واجتماعيا</t>
  </si>
  <si>
    <t>تجنيد كل الوسائل المادية والبشرية لاعداد برامج الحفاظ على البيئة</t>
  </si>
  <si>
    <t>ادماج دوي الاحتياجات الخاصة في المجتمع</t>
  </si>
  <si>
    <t>الاهتمام بالطفل والشباب في مجالات التنشيط والثقافة والرياضة</t>
  </si>
  <si>
    <t>المساهمة في تنمية الحي اجتماعيا وثقافيا وتربويا</t>
  </si>
  <si>
    <t>الاهتمام بالمحيط البيئي والاجتماعي</t>
  </si>
  <si>
    <t>تنظيم انشطة ذات صبغة فنية ثقافية ورياضية</t>
  </si>
  <si>
    <t>خدمة الثقافة وروح التكافل والتعاون وخدمة الصالح العام</t>
  </si>
  <si>
    <t>الاهتمام بتكوين جميع الفئات العمرية ثقافيا وفكريا وتربويا ودينيا</t>
  </si>
  <si>
    <t>الاسهام في الرفع من مستوى التنشيط الثقافي بالحي</t>
  </si>
  <si>
    <t xml:space="preserve"> للتنمية و احياء الموروث الثقافي الحساني</t>
  </si>
  <si>
    <t>التكوين والتربية في مجال الصحافة والاعلام</t>
  </si>
  <si>
    <t>العمل بمبادئ روح وفلسفة المبادرة الوطنية للتنمية البشرية</t>
  </si>
  <si>
    <t>المساهمة في تفعيل برنامج المبادرة الوطنية للتنمية البشرية على المستوى المحلي</t>
  </si>
  <si>
    <t>الاهتمام بالتراث المغربي وتوضيفه فنيا وابداعيا</t>
  </si>
  <si>
    <t xml:space="preserve">                              قائمة الاعانات والمنح المالية محصورة في: 2022/12/31 </t>
  </si>
  <si>
    <r>
      <rPr>
        <b/>
        <u val="single"/>
        <sz val="22"/>
        <color indexed="8"/>
        <rFont val="Calibri"/>
        <family val="2"/>
      </rPr>
      <t>قائمة مصاريف التسيير</t>
    </r>
    <r>
      <rPr>
        <b/>
        <sz val="22"/>
        <color indexed="8"/>
        <rFont val="Calibri"/>
        <family val="2"/>
      </rPr>
      <t xml:space="preserve">محصورة في 2022/12/31 </t>
    </r>
  </si>
  <si>
    <t>الى غاية 31 دجنبر 2022</t>
  </si>
  <si>
    <t>prise en charge</t>
  </si>
  <si>
    <r>
      <t xml:space="preserve">بيان تنفيذ </t>
    </r>
    <r>
      <rPr>
        <b/>
        <u val="single"/>
        <sz val="22"/>
        <rFont val="Arial"/>
        <family val="2"/>
      </rPr>
      <t>مصاريف الحسابات الخصوصية</t>
    </r>
    <r>
      <rPr>
        <b/>
        <sz val="22"/>
        <rFont val="Arial"/>
        <family val="2"/>
      </rPr>
      <t xml:space="preserve"> لسنة 2022 </t>
    </r>
  </si>
  <si>
    <r>
      <t xml:space="preserve">بيان </t>
    </r>
    <r>
      <rPr>
        <sz val="14"/>
        <rFont val="Arial"/>
        <family val="2"/>
      </rPr>
      <t>(قائمة)</t>
    </r>
    <r>
      <rPr>
        <b/>
        <sz val="20"/>
        <rFont val="Arial"/>
        <family val="2"/>
      </rPr>
      <t xml:space="preserve"> </t>
    </r>
    <r>
      <rPr>
        <b/>
        <u val="single"/>
        <sz val="20"/>
        <rFont val="Arial"/>
        <family val="2"/>
      </rPr>
      <t>مصاريف الحسابات الخصوصية</t>
    </r>
    <r>
      <rPr>
        <b/>
        <sz val="20"/>
        <rFont val="Arial"/>
        <family val="2"/>
      </rPr>
      <t xml:space="preserve"> محصور بتاريخ 31-12-2022 </t>
    </r>
  </si>
  <si>
    <t xml:space="preserve">الإعتمادات المنقولة  </t>
  </si>
  <si>
    <t>50/30/10.11</t>
  </si>
  <si>
    <t>50/30/10.13</t>
  </si>
  <si>
    <t>أموال مساهمة الوزارات</t>
  </si>
  <si>
    <t>أمول مساهمة الجماعات الترابية</t>
  </si>
  <si>
    <r>
      <rPr>
        <b/>
        <u val="single"/>
        <sz val="22"/>
        <rFont val="Arial"/>
        <family val="2"/>
      </rPr>
      <t xml:space="preserve">قائمة مصاريف التجهيز </t>
    </r>
    <r>
      <rPr>
        <b/>
        <sz val="22"/>
        <rFont val="Arial"/>
        <family val="2"/>
      </rPr>
      <t>محصورة في 2022/12/31</t>
    </r>
  </si>
  <si>
    <t xml:space="preserve">حصر النتيجة العامة لميزانية 2022 (المداخيل)  </t>
  </si>
  <si>
    <t xml:space="preserve">حصر النتيجة العامة لميزانية 2022 (النفقات)  </t>
  </si>
  <si>
    <r>
      <t xml:space="preserve">حصرالنتيجة العامة لميزانية 2022 </t>
    </r>
    <r>
      <rPr>
        <b/>
        <sz val="16"/>
        <color indexed="8"/>
        <rFont val="Calibri"/>
        <family val="2"/>
      </rPr>
      <t>(الجدول التركيبي)</t>
    </r>
    <r>
      <rPr>
        <b/>
        <sz val="26"/>
        <color indexed="8"/>
        <rFont val="Calibri"/>
        <family val="2"/>
      </rPr>
      <t xml:space="preserve">  </t>
    </r>
  </si>
  <si>
    <t>اعتمادات ترحل</t>
  </si>
  <si>
    <t>الاعتمادات المرحلة</t>
  </si>
  <si>
    <t>دفعات لمؤسسة التعاون بين  الجماعات( المطرح العمومي للنفايات)</t>
  </si>
  <si>
    <t>دفعات لفائدة جهة سوس ماسة لانجاز منشأة فنية على واد سوس (عوض دفعات لوزارة التجهيز)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</si>
</sst>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DH&quot;;\-#,##0\ &quot;DH&quot;"/>
    <numFmt numFmtId="165" formatCode="#,##0\ &quot;DH&quot;;[Red]\-#,##0\ &quot;DH&quot;"/>
    <numFmt numFmtId="166" formatCode="#,##0.00\ &quot;DH&quot;;\-#,##0.00\ &quot;DH&quot;"/>
    <numFmt numFmtId="167" formatCode="#,##0.00\ &quot;DH&quot;;[Red]\-#,##0.00\ &quot;DH&quot;"/>
    <numFmt numFmtId="168" formatCode="_-* #,##0\ &quot;DH&quot;_-;\-* #,##0\ &quot;DH&quot;_-;_-* &quot;-&quot;\ &quot;DH&quot;_-;_-@_-"/>
    <numFmt numFmtId="169" formatCode="_-* #,##0.00\ &quot;DH&quot;_-;\-* #,##0.00\ &quot;DH&quot;_-;_-* &quot;-&quot;??\ &quot;DH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.00_ ;\-#,##0.00\ "/>
    <numFmt numFmtId="173" formatCode="[$-40C]dddd\ d\ mmmm\ yyyy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1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Algerian"/>
      <family val="5"/>
    </font>
    <font>
      <b/>
      <sz val="24"/>
      <name val="Algerian"/>
      <family val="5"/>
    </font>
    <font>
      <b/>
      <sz val="12"/>
      <name val="Algerian"/>
      <family val="5"/>
    </font>
    <font>
      <b/>
      <sz val="12"/>
      <name val="Arabic Transparent"/>
      <family val="0"/>
    </font>
    <font>
      <b/>
      <sz val="16"/>
      <name val="Arabic Transparent"/>
      <family val="0"/>
    </font>
    <font>
      <sz val="12"/>
      <name val="Arabic Transparent"/>
      <family val="0"/>
    </font>
    <font>
      <b/>
      <sz val="11"/>
      <name val="Arabic Transparent"/>
      <family val="0"/>
    </font>
    <font>
      <b/>
      <sz val="10"/>
      <name val="Arabic Transparent"/>
      <family val="0"/>
    </font>
    <font>
      <b/>
      <sz val="16"/>
      <name val="Simplified Arabic"/>
      <family val="1"/>
    </font>
    <font>
      <b/>
      <sz val="10"/>
      <name val="Arial Narrow"/>
      <family val="2"/>
    </font>
    <font>
      <b/>
      <sz val="11"/>
      <name val="Times New Roman"/>
      <family val="1"/>
    </font>
    <font>
      <b/>
      <sz val="2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sz val="14"/>
      <name val="Arial"/>
      <family val="2"/>
    </font>
    <font>
      <b/>
      <sz val="24"/>
      <name val="Arial"/>
      <family val="2"/>
    </font>
    <font>
      <sz val="12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b/>
      <sz val="18"/>
      <name val="Times New Roman"/>
      <family val="1"/>
    </font>
    <font>
      <b/>
      <sz val="12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u val="single"/>
      <sz val="20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22"/>
      <name val="Arial"/>
      <family val="2"/>
    </font>
    <font>
      <b/>
      <u val="single"/>
      <sz val="22"/>
      <color indexed="8"/>
      <name val="Calibri"/>
      <family val="2"/>
    </font>
    <font>
      <b/>
      <u val="single"/>
      <sz val="20"/>
      <name val="Arial"/>
      <family val="2"/>
    </font>
    <font>
      <b/>
      <sz val="7"/>
      <name val="Times New Roman"/>
      <family val="1"/>
    </font>
    <font>
      <b/>
      <sz val="20"/>
      <name val="Times New Roman"/>
      <family val="1"/>
    </font>
    <font>
      <b/>
      <u val="single"/>
      <sz val="24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Arial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Arial"/>
      <family val="2"/>
    </font>
    <font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Calibri"/>
      <family val="2"/>
    </font>
    <font>
      <sz val="20"/>
      <color indexed="8"/>
      <name val="Times New Roman"/>
      <family val="1"/>
    </font>
    <font>
      <b/>
      <sz val="24"/>
      <color indexed="8"/>
      <name val="Times New Roman"/>
      <family val="1"/>
    </font>
    <font>
      <sz val="16"/>
      <color indexed="8"/>
      <name val="Calibri"/>
      <family val="2"/>
    </font>
    <font>
      <sz val="24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10"/>
      <color indexed="8"/>
      <name val="Arial"/>
      <family val="0"/>
    </font>
    <font>
      <b/>
      <sz val="10.5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b/>
      <sz val="9"/>
      <color indexed="8"/>
      <name val="Calibri"/>
      <family val="0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26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Arial"/>
      <family val="2"/>
    </font>
    <font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6"/>
      <color theme="1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20"/>
      <color theme="1"/>
      <name val="Times New Roman"/>
      <family val="1"/>
    </font>
    <font>
      <b/>
      <sz val="24"/>
      <color theme="1"/>
      <name val="Times New Roman"/>
      <family val="1"/>
    </font>
    <font>
      <b/>
      <sz val="22"/>
      <color theme="1"/>
      <name val="Calibri"/>
      <family val="2"/>
    </font>
    <font>
      <sz val="16"/>
      <color theme="1"/>
      <name val="Calibri"/>
      <family val="2"/>
    </font>
    <font>
      <sz val="24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Times New Roman"/>
      <family val="1"/>
    </font>
    <font>
      <b/>
      <sz val="22"/>
      <color theme="1"/>
      <name val="Times New Roman"/>
      <family val="1"/>
    </font>
    <font>
      <b/>
      <sz val="20"/>
      <color theme="1"/>
      <name val="Times New Roman"/>
      <family val="1"/>
    </font>
    <font>
      <b/>
      <sz val="26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slantDashDot"/>
    </border>
    <border>
      <left>
        <color indexed="63"/>
      </left>
      <right style="thin"/>
      <top style="thin"/>
      <bottom style="slantDashDot"/>
    </border>
    <border>
      <left style="thin"/>
      <right style="thin"/>
      <top style="thin"/>
      <bottom style="slantDashDot"/>
    </border>
    <border>
      <left style="medium"/>
      <right/>
      <top style="medium"/>
      <bottom style="medium"/>
    </border>
    <border>
      <left>
        <color indexed="63"/>
      </left>
      <right/>
      <top style="thick"/>
      <bottom/>
    </border>
    <border>
      <left/>
      <right style="double"/>
      <top style="dashDot"/>
      <bottom style="dashDot"/>
    </border>
    <border>
      <left style="double"/>
      <right style="double"/>
      <top style="dashDot"/>
      <bottom style="dashDot"/>
    </border>
    <border>
      <left style="double"/>
      <right style="double"/>
      <top/>
      <bottom style="dashDot"/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dashDot"/>
      <right style="dashDot"/>
      <top/>
      <bottom style="dashDot"/>
    </border>
    <border>
      <left style="dashDot"/>
      <right style="dashDot"/>
      <top style="dashDot"/>
      <bottom style="dashDot"/>
    </border>
    <border>
      <left style="dashDot"/>
      <right style="double"/>
      <top style="double"/>
      <bottom style="double"/>
    </border>
    <border>
      <left style="dashDot"/>
      <right style="dashDot"/>
      <top style="double"/>
      <bottom style="dashDot"/>
    </border>
    <border>
      <left style="dashDot"/>
      <right style="dashDot"/>
      <top style="dashDot"/>
      <bottom/>
    </border>
    <border>
      <left style="dashDot"/>
      <right style="double"/>
      <top style="dashDot"/>
      <bottom style="dashDot"/>
    </border>
    <border>
      <left/>
      <right/>
      <top style="dashDot"/>
      <bottom style="dashDot"/>
    </border>
    <border>
      <left/>
      <right style="dashDot"/>
      <top style="double"/>
      <bottom style="double"/>
    </border>
    <border>
      <left style="double"/>
      <right style="double"/>
      <top style="hair"/>
      <bottom style="hair"/>
    </border>
    <border>
      <left style="double"/>
      <right style="double"/>
      <top style="hair"/>
      <bottom style="dashDot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double"/>
      <right style="medium"/>
      <top style="dashDot"/>
      <bottom style="dashDot"/>
    </border>
    <border>
      <left style="medium"/>
      <right style="thin"/>
      <top>
        <color indexed="63"/>
      </top>
      <bottom style="thin"/>
    </border>
    <border>
      <left/>
      <right style="double"/>
      <top>
        <color indexed="63"/>
      </top>
      <bottom style="dashDot"/>
    </border>
    <border>
      <left style="double"/>
      <right style="medium"/>
      <top>
        <color indexed="63"/>
      </top>
      <bottom style="dashDot"/>
    </border>
    <border>
      <left style="medium"/>
      <right style="thin"/>
      <top style="thin"/>
      <bottom>
        <color indexed="63"/>
      </bottom>
    </border>
    <border>
      <left/>
      <right style="double"/>
      <top style="dashDot"/>
      <bottom/>
    </border>
    <border>
      <left style="double"/>
      <right style="double"/>
      <top style="dashDot"/>
      <bottom>
        <color indexed="63"/>
      </bottom>
    </border>
    <border>
      <left style="double"/>
      <right style="medium"/>
      <top style="dashDot"/>
      <bottom>
        <color indexed="63"/>
      </bottom>
    </border>
    <border>
      <left style="double"/>
      <right style="double"/>
      <top style="dashDot"/>
      <bottom style="hair"/>
    </border>
    <border>
      <left style="double"/>
      <right style="double"/>
      <top style="double"/>
      <bottom style="hair"/>
    </border>
    <border>
      <left style="double"/>
      <right style="dashDot"/>
      <top/>
      <bottom style="dashDot"/>
    </border>
    <border>
      <left style="double"/>
      <right style="double"/>
      <top style="dashDot"/>
      <bottom style="double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 style="double"/>
      <right style="double"/>
      <top style="double"/>
      <bottom style="dashDot"/>
    </border>
    <border>
      <left style="thick"/>
      <right style="mediumDashed"/>
      <top>
        <color indexed="63"/>
      </top>
      <bottom style="mediumDashed"/>
    </border>
    <border>
      <left style="mediumDashed"/>
      <right style="mediumDashed"/>
      <top>
        <color indexed="63"/>
      </top>
      <bottom style="mediumDashed"/>
    </border>
    <border>
      <left style="mediumDashed"/>
      <right style="thick"/>
      <top>
        <color indexed="63"/>
      </top>
      <bottom style="mediumDashed"/>
    </border>
    <border>
      <left style="thick"/>
      <right style="mediumDashed"/>
      <top style="mediumDashed"/>
      <bottom style="thick"/>
    </border>
    <border>
      <left style="mediumDashed"/>
      <right style="mediumDashed"/>
      <top style="mediumDashed"/>
      <bottom style="thick"/>
    </border>
    <border>
      <left style="mediumDashed"/>
      <right style="thick"/>
      <top style="mediumDashed"/>
      <bottom style="thick"/>
    </border>
    <border>
      <left style="thin"/>
      <right style="thick"/>
      <top style="thick"/>
      <bottom style="thick"/>
    </border>
    <border>
      <left>
        <color indexed="63"/>
      </left>
      <right style="medium"/>
      <top style="medium"/>
      <bottom/>
    </border>
    <border>
      <left style="medium"/>
      <right/>
      <top/>
      <bottom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/>
      <bottom/>
    </border>
    <border>
      <left style="medium"/>
      <right/>
      <top/>
      <bottom style="medium"/>
    </border>
    <border>
      <left>
        <color indexed="63"/>
      </left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double"/>
      <right/>
      <top style="dashDot"/>
      <bottom style="dashDot"/>
    </border>
    <border>
      <left style="double"/>
      <right/>
      <top style="dashDot"/>
      <bottom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ashDot"/>
      <bottom style="double"/>
    </border>
    <border>
      <left/>
      <right style="double"/>
      <top style="dashDot"/>
      <bottom style="double"/>
    </border>
    <border>
      <left style="double"/>
      <right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 style="dashDot"/>
      <top style="dashDot"/>
      <bottom style="dashDot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2" fillId="20" borderId="0" applyNumberFormat="0" applyBorder="0" applyAlignment="0" applyProtection="0"/>
    <xf numFmtId="0" fontId="112" fillId="21" borderId="0" applyNumberFormat="0" applyBorder="0" applyAlignment="0" applyProtection="0"/>
    <xf numFmtId="0" fontId="112" fillId="22" borderId="0" applyNumberFormat="0" applyBorder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113" fillId="0" borderId="0" applyNumberFormat="0" applyFill="0" applyBorder="0" applyAlignment="0" applyProtection="0"/>
    <xf numFmtId="0" fontId="114" fillId="26" borderId="1" applyNumberFormat="0" applyAlignment="0" applyProtection="0"/>
    <xf numFmtId="0" fontId="115" fillId="0" borderId="2" applyNumberFormat="0" applyFill="0" applyAlignment="0" applyProtection="0"/>
    <xf numFmtId="0" fontId="116" fillId="27" borderId="1" applyNumberFormat="0" applyAlignment="0" applyProtection="0"/>
    <xf numFmtId="0" fontId="117" fillId="28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119" fillId="31" borderId="0" applyNumberFormat="0" applyBorder="0" applyAlignment="0" applyProtection="0"/>
    <xf numFmtId="0" fontId="120" fillId="26" borderId="4" applyNumberFormat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5" applyNumberFormat="0" applyFill="0" applyAlignment="0" applyProtection="0"/>
    <xf numFmtId="0" fontId="124" fillId="0" borderId="6" applyNumberFormat="0" applyFill="0" applyAlignment="0" applyProtection="0"/>
    <xf numFmtId="0" fontId="125" fillId="0" borderId="7" applyNumberFormat="0" applyFill="0" applyAlignment="0" applyProtection="0"/>
    <xf numFmtId="0" fontId="125" fillId="0" borderId="0" applyNumberFormat="0" applyFill="0" applyBorder="0" applyAlignment="0" applyProtection="0"/>
    <xf numFmtId="0" fontId="126" fillId="0" borderId="8" applyNumberFormat="0" applyFill="0" applyAlignment="0" applyProtection="0"/>
    <xf numFmtId="0" fontId="127" fillId="32" borderId="9" applyNumberFormat="0" applyAlignment="0" applyProtection="0"/>
  </cellStyleXfs>
  <cellXfs count="829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49" applyFont="1" applyBorder="1">
      <alignment/>
      <protection/>
    </xf>
    <xf numFmtId="0" fontId="5" fillId="0" borderId="0" xfId="51" applyFont="1" applyBorder="1">
      <alignment/>
      <protection/>
    </xf>
    <xf numFmtId="0" fontId="0" fillId="0" borderId="10" xfId="0" applyBorder="1" applyAlignment="1">
      <alignment/>
    </xf>
    <xf numFmtId="0" fontId="128" fillId="33" borderId="0" xfId="0" applyFont="1" applyFill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0" xfId="51" applyFont="1" applyBorder="1" applyAlignment="1">
      <alignment horizontal="right" vertical="center"/>
      <protection/>
    </xf>
    <xf numFmtId="0" fontId="4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0" fillId="33" borderId="0" xfId="0" applyFill="1" applyAlignment="1">
      <alignment/>
    </xf>
    <xf numFmtId="0" fontId="129" fillId="0" borderId="0" xfId="0" applyFont="1" applyAlignment="1">
      <alignment/>
    </xf>
    <xf numFmtId="0" fontId="129" fillId="0" borderId="0" xfId="0" applyFont="1" applyAlignment="1">
      <alignment/>
    </xf>
    <xf numFmtId="0" fontId="129" fillId="0" borderId="0" xfId="0" applyFont="1" applyAlignment="1">
      <alignment vertical="center"/>
    </xf>
    <xf numFmtId="0" fontId="130" fillId="0" borderId="0" xfId="0" applyFont="1" applyAlignment="1">
      <alignment horizontal="center"/>
    </xf>
    <xf numFmtId="0" fontId="0" fillId="0" borderId="12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horizontal="right" vertical="center" wrapText="1"/>
    </xf>
    <xf numFmtId="0" fontId="129" fillId="0" borderId="0" xfId="0" applyFont="1" applyAlignment="1">
      <alignment horizontal="right" vertical="center" wrapText="1"/>
    </xf>
    <xf numFmtId="4" fontId="131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51" applyFont="1" applyBorder="1" applyAlignment="1">
      <alignment wrapText="1"/>
      <protection/>
    </xf>
    <xf numFmtId="0" fontId="5" fillId="0" borderId="0" xfId="49" applyFont="1" applyBorder="1" applyAlignment="1">
      <alignment wrapText="1"/>
      <protection/>
    </xf>
    <xf numFmtId="0" fontId="4" fillId="0" borderId="0" xfId="51" applyFont="1" applyBorder="1" applyAlignment="1">
      <alignment horizontal="right" vertical="center" wrapText="1"/>
      <protection/>
    </xf>
    <xf numFmtId="0" fontId="4" fillId="0" borderId="0" xfId="51" applyFont="1" applyBorder="1" applyAlignment="1">
      <alignment vertical="center" wrapText="1"/>
      <protection/>
    </xf>
    <xf numFmtId="0" fontId="0" fillId="0" borderId="0" xfId="0" applyBorder="1" applyAlignment="1">
      <alignment wrapText="1"/>
    </xf>
    <xf numFmtId="4" fontId="131" fillId="12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49" applyFont="1">
      <alignment/>
      <protection/>
    </xf>
    <xf numFmtId="0" fontId="12" fillId="0" borderId="0" xfId="49" applyFont="1">
      <alignment/>
      <protection/>
    </xf>
    <xf numFmtId="49" fontId="19" fillId="33" borderId="0" xfId="49" applyNumberFormat="1" applyFont="1" applyFill="1" applyBorder="1" applyAlignment="1">
      <alignment vertical="top" wrapText="1"/>
      <protection/>
    </xf>
    <xf numFmtId="49" fontId="9" fillId="33" borderId="0" xfId="49" applyNumberFormat="1" applyFont="1" applyFill="1" applyBorder="1" applyAlignment="1">
      <alignment vertical="center" wrapText="1"/>
      <protection/>
    </xf>
    <xf numFmtId="49" fontId="20" fillId="0" borderId="0" xfId="49" applyNumberFormat="1" applyFont="1" applyBorder="1" applyAlignment="1">
      <alignment horizontal="center" vertical="center" wrapText="1"/>
      <protection/>
    </xf>
    <xf numFmtId="49" fontId="20" fillId="0" borderId="13" xfId="49" applyNumberFormat="1" applyFont="1" applyBorder="1" applyAlignment="1">
      <alignment horizontal="center" vertical="center" wrapText="1"/>
      <protection/>
    </xf>
    <xf numFmtId="49" fontId="23" fillId="0" borderId="14" xfId="49" applyNumberFormat="1" applyFont="1" applyBorder="1" applyAlignment="1">
      <alignment horizontal="center" vertical="center"/>
      <protection/>
    </xf>
    <xf numFmtId="49" fontId="23" fillId="0" borderId="15" xfId="49" applyNumberFormat="1" applyFont="1" applyBorder="1" applyAlignment="1">
      <alignment horizontal="center" vertical="center"/>
      <protection/>
    </xf>
    <xf numFmtId="0" fontId="21" fillId="0" borderId="15" xfId="49" applyFont="1" applyBorder="1" applyAlignment="1">
      <alignment horizontal="right" vertical="center" wrapText="1"/>
      <protection/>
    </xf>
    <xf numFmtId="4" fontId="8" fillId="0" borderId="15" xfId="49" applyNumberFormat="1" applyFont="1" applyBorder="1" applyAlignment="1">
      <alignment horizontal="center" vertical="center"/>
      <protection/>
    </xf>
    <xf numFmtId="4" fontId="8" fillId="0" borderId="14" xfId="49" applyNumberFormat="1" applyFont="1" applyBorder="1" applyAlignment="1">
      <alignment horizontal="center" vertical="center"/>
      <protection/>
    </xf>
    <xf numFmtId="10" fontId="8" fillId="0" borderId="14" xfId="49" applyNumberFormat="1" applyFont="1" applyBorder="1" applyAlignment="1">
      <alignment horizontal="center" vertical="center"/>
      <protection/>
    </xf>
    <xf numFmtId="0" fontId="21" fillId="0" borderId="14" xfId="49" applyFont="1" applyBorder="1" applyAlignment="1">
      <alignment horizontal="right" vertical="center" wrapText="1"/>
      <protection/>
    </xf>
    <xf numFmtId="10" fontId="8" fillId="0" borderId="15" xfId="49" applyNumberFormat="1" applyFont="1" applyBorder="1" applyAlignment="1">
      <alignment horizontal="center" vertical="center"/>
      <protection/>
    </xf>
    <xf numFmtId="49" fontId="23" fillId="33" borderId="14" xfId="49" applyNumberFormat="1" applyFont="1" applyFill="1" applyBorder="1" applyAlignment="1">
      <alignment horizontal="center" vertical="center"/>
      <protection/>
    </xf>
    <xf numFmtId="0" fontId="21" fillId="33" borderId="14" xfId="49" applyFont="1" applyFill="1" applyBorder="1" applyAlignment="1">
      <alignment horizontal="right" vertical="center" wrapText="1"/>
      <protection/>
    </xf>
    <xf numFmtId="4" fontId="8" fillId="33" borderId="14" xfId="49" applyNumberFormat="1" applyFont="1" applyFill="1" applyBorder="1" applyAlignment="1">
      <alignment horizontal="center" vertical="center"/>
      <protection/>
    </xf>
    <xf numFmtId="0" fontId="24" fillId="33" borderId="14" xfId="49" applyFont="1" applyFill="1" applyBorder="1" applyAlignment="1">
      <alignment horizontal="right" vertical="center" wrapText="1"/>
      <protection/>
    </xf>
    <xf numFmtId="4" fontId="8" fillId="34" borderId="14" xfId="49" applyNumberFormat="1" applyFont="1" applyFill="1" applyBorder="1" applyAlignment="1">
      <alignment horizontal="center" vertical="center"/>
      <protection/>
    </xf>
    <xf numFmtId="10" fontId="8" fillId="34" borderId="15" xfId="4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32" fillId="0" borderId="0" xfId="0" applyFont="1" applyAlignment="1">
      <alignment/>
    </xf>
    <xf numFmtId="0" fontId="2" fillId="0" borderId="0" xfId="49" applyFont="1">
      <alignment/>
      <protection/>
    </xf>
    <xf numFmtId="0" fontId="133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6" fillId="0" borderId="0" xfId="51" applyFont="1" applyBorder="1" applyAlignment="1">
      <alignment horizontal="right" vertical="center"/>
      <protection/>
    </xf>
    <xf numFmtId="0" fontId="3" fillId="0" borderId="0" xfId="51" applyFont="1" applyBorder="1" applyAlignment="1">
      <alignment/>
      <protection/>
    </xf>
    <xf numFmtId="0" fontId="27" fillId="0" borderId="0" xfId="51" applyFont="1" applyBorder="1">
      <alignment/>
      <protection/>
    </xf>
    <xf numFmtId="0" fontId="4" fillId="0" borderId="0" xfId="51" applyFont="1" applyBorder="1" applyAlignment="1">
      <alignment/>
      <protection/>
    </xf>
    <xf numFmtId="0" fontId="133" fillId="33" borderId="0" xfId="0" applyFont="1" applyFill="1" applyAlignment="1">
      <alignment horizontal="center" vertical="top" wrapText="1" readingOrder="2"/>
    </xf>
    <xf numFmtId="0" fontId="126" fillId="0" borderId="0" xfId="0" applyFont="1" applyBorder="1" applyAlignment="1">
      <alignment/>
    </xf>
    <xf numFmtId="0" fontId="134" fillId="35" borderId="14" xfId="0" applyFont="1" applyFill="1" applyBorder="1" applyAlignment="1">
      <alignment horizontal="center" vertical="center" wrapText="1"/>
    </xf>
    <xf numFmtId="0" fontId="126" fillId="35" borderId="14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/>
    </xf>
    <xf numFmtId="4" fontId="0" fillId="36" borderId="14" xfId="0" applyNumberFormat="1" applyFill="1" applyBorder="1" applyAlignment="1">
      <alignment horizontal="center" vertical="center"/>
    </xf>
    <xf numFmtId="4" fontId="0" fillId="37" borderId="14" xfId="0" applyNumberFormat="1" applyFill="1" applyBorder="1" applyAlignment="1">
      <alignment horizontal="center" vertical="center"/>
    </xf>
    <xf numFmtId="4" fontId="134" fillId="38" borderId="14" xfId="0" applyNumberFormat="1" applyFont="1" applyFill="1" applyBorder="1" applyAlignment="1">
      <alignment horizontal="center" vertical="center"/>
    </xf>
    <xf numFmtId="0" fontId="126" fillId="0" borderId="0" xfId="0" applyFont="1" applyAlignment="1">
      <alignment/>
    </xf>
    <xf numFmtId="0" fontId="0" fillId="0" borderId="0" xfId="0" applyAlignment="1">
      <alignment horizontal="center" vertical="center"/>
    </xf>
    <xf numFmtId="4" fontId="130" fillId="0" borderId="14" xfId="0" applyNumberFormat="1" applyFont="1" applyBorder="1" applyAlignment="1">
      <alignment horizontal="center" vertical="center"/>
    </xf>
    <xf numFmtId="4" fontId="130" fillId="36" borderId="14" xfId="0" applyNumberFormat="1" applyFont="1" applyFill="1" applyBorder="1" applyAlignment="1">
      <alignment horizontal="center" vertical="center"/>
    </xf>
    <xf numFmtId="4" fontId="130" fillId="37" borderId="14" xfId="0" applyNumberFormat="1" applyFont="1" applyFill="1" applyBorder="1" applyAlignment="1">
      <alignment horizontal="center" vertical="center"/>
    </xf>
    <xf numFmtId="4" fontId="135" fillId="38" borderId="14" xfId="0" applyNumberFormat="1" applyFont="1" applyFill="1" applyBorder="1" applyAlignment="1">
      <alignment horizontal="center" vertical="center"/>
    </xf>
    <xf numFmtId="0" fontId="136" fillId="35" borderId="14" xfId="0" applyFont="1" applyFill="1" applyBorder="1" applyAlignment="1">
      <alignment horizontal="center" vertical="center" wrapText="1"/>
    </xf>
    <xf numFmtId="4" fontId="134" fillId="0" borderId="14" xfId="0" applyNumberFormat="1" applyFont="1" applyBorder="1" applyAlignment="1">
      <alignment horizontal="center" vertical="center"/>
    </xf>
    <xf numFmtId="4" fontId="134" fillId="37" borderId="14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137" fillId="39" borderId="12" xfId="0" applyFont="1" applyFill="1" applyBorder="1" applyAlignment="1">
      <alignment horizontal="center" vertical="center"/>
    </xf>
    <xf numFmtId="0" fontId="138" fillId="39" borderId="12" xfId="0" applyFont="1" applyFill="1" applyBorder="1" applyAlignment="1">
      <alignment horizontal="center" vertical="center"/>
    </xf>
    <xf numFmtId="0" fontId="138" fillId="39" borderId="12" xfId="0" applyFont="1" applyFill="1" applyBorder="1" applyAlignment="1">
      <alignment horizontal="center" vertical="center" wrapText="1"/>
    </xf>
    <xf numFmtId="0" fontId="138" fillId="39" borderId="17" xfId="0" applyFont="1" applyFill="1" applyBorder="1" applyAlignment="1">
      <alignment horizontal="center" vertical="center"/>
    </xf>
    <xf numFmtId="0" fontId="138" fillId="39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34" fillId="0" borderId="17" xfId="0" applyFont="1" applyBorder="1" applyAlignment="1">
      <alignment horizontal="center" vertical="center" wrapText="1"/>
    </xf>
    <xf numFmtId="0" fontId="77" fillId="0" borderId="0" xfId="0" applyFont="1" applyAlignment="1">
      <alignment/>
    </xf>
    <xf numFmtId="0" fontId="77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6" fillId="0" borderId="0" xfId="0" applyFont="1" applyAlignment="1">
      <alignment horizontal="center" wrapText="1"/>
    </xf>
    <xf numFmtId="0" fontId="78" fillId="40" borderId="19" xfId="0" applyFont="1" applyFill="1" applyBorder="1" applyAlignment="1">
      <alignment horizontal="center" wrapText="1"/>
    </xf>
    <xf numFmtId="0" fontId="126" fillId="40" borderId="20" xfId="0" applyFont="1" applyFill="1" applyBorder="1" applyAlignment="1">
      <alignment horizontal="center" wrapText="1"/>
    </xf>
    <xf numFmtId="4" fontId="28" fillId="0" borderId="21" xfId="0" applyNumberFormat="1" applyFont="1" applyBorder="1" applyAlignment="1">
      <alignment horizontal="center" vertical="center" wrapText="1"/>
    </xf>
    <xf numFmtId="4" fontId="28" fillId="0" borderId="22" xfId="0" applyNumberFormat="1" applyFont="1" applyBorder="1" applyAlignment="1">
      <alignment horizontal="center" vertical="center" wrapText="1"/>
    </xf>
    <xf numFmtId="4" fontId="15" fillId="0" borderId="14" xfId="0" applyNumberFormat="1" applyFont="1" applyBorder="1" applyAlignment="1">
      <alignment horizontal="center" vertical="center" wrapText="1"/>
    </xf>
    <xf numFmtId="172" fontId="15" fillId="0" borderId="14" xfId="44" applyNumberFormat="1" applyFont="1" applyBorder="1" applyAlignment="1">
      <alignment horizontal="center" vertical="center" wrapText="1"/>
    </xf>
    <xf numFmtId="4" fontId="28" fillId="0" borderId="14" xfId="0" applyNumberFormat="1" applyFont="1" applyBorder="1" applyAlignment="1">
      <alignment horizontal="center" vertical="center" wrapText="1"/>
    </xf>
    <xf numFmtId="4" fontId="28" fillId="39" borderId="2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137" fillId="39" borderId="24" xfId="0" applyFont="1" applyFill="1" applyBorder="1" applyAlignment="1">
      <alignment horizontal="center" vertical="center"/>
    </xf>
    <xf numFmtId="0" fontId="139" fillId="39" borderId="25" xfId="0" applyFont="1" applyFill="1" applyBorder="1" applyAlignment="1">
      <alignment horizontal="center" vertical="center"/>
    </xf>
    <xf numFmtId="0" fontId="137" fillId="39" borderId="26" xfId="0" applyFont="1" applyFill="1" applyBorder="1" applyAlignment="1">
      <alignment horizontal="center" vertical="center" wrapText="1"/>
    </xf>
    <xf numFmtId="0" fontId="134" fillId="33" borderId="27" xfId="0" applyFont="1" applyFill="1" applyBorder="1" applyAlignment="1">
      <alignment horizontal="center" vertical="center" wrapText="1"/>
    </xf>
    <xf numFmtId="0" fontId="134" fillId="33" borderId="28" xfId="0" applyFont="1" applyFill="1" applyBorder="1" applyAlignment="1">
      <alignment vertical="center" wrapText="1"/>
    </xf>
    <xf numFmtId="4" fontId="134" fillId="33" borderId="29" xfId="0" applyNumberFormat="1" applyFont="1" applyFill="1" applyBorder="1" applyAlignment="1">
      <alignment horizontal="center" vertical="center"/>
    </xf>
    <xf numFmtId="4" fontId="134" fillId="33" borderId="30" xfId="0" applyNumberFormat="1" applyFont="1" applyFill="1" applyBorder="1" applyAlignment="1">
      <alignment horizontal="center" vertical="center"/>
    </xf>
    <xf numFmtId="0" fontId="134" fillId="0" borderId="31" xfId="0" applyFont="1" applyBorder="1" applyAlignment="1">
      <alignment/>
    </xf>
    <xf numFmtId="0" fontId="134" fillId="0" borderId="32" xfId="0" applyFont="1" applyBorder="1" applyAlignment="1">
      <alignment/>
    </xf>
    <xf numFmtId="0" fontId="134" fillId="0" borderId="12" xfId="0" applyFont="1" applyBorder="1" applyAlignment="1">
      <alignment/>
    </xf>
    <xf numFmtId="0" fontId="134" fillId="0" borderId="33" xfId="0" applyFont="1" applyBorder="1" applyAlignment="1">
      <alignment/>
    </xf>
    <xf numFmtId="0" fontId="134" fillId="0" borderId="34" xfId="0" applyFont="1" applyBorder="1" applyAlignment="1">
      <alignment/>
    </xf>
    <xf numFmtId="0" fontId="134" fillId="0" borderId="35" xfId="0" applyFont="1" applyBorder="1" applyAlignment="1">
      <alignment/>
    </xf>
    <xf numFmtId="0" fontId="126" fillId="39" borderId="36" xfId="0" applyFont="1" applyFill="1" applyBorder="1" applyAlignment="1">
      <alignment horizontal="center" vertical="center" wrapText="1"/>
    </xf>
    <xf numFmtId="0" fontId="140" fillId="33" borderId="0" xfId="0" applyFont="1" applyFill="1" applyBorder="1" applyAlignment="1">
      <alignment vertical="center"/>
    </xf>
    <xf numFmtId="0" fontId="126" fillId="33" borderId="0" xfId="0" applyFont="1" applyFill="1" applyBorder="1" applyAlignment="1">
      <alignment vertical="center" readingOrder="2"/>
    </xf>
    <xf numFmtId="0" fontId="133" fillId="0" borderId="0" xfId="0" applyFont="1" applyAlignment="1">
      <alignment/>
    </xf>
    <xf numFmtId="0" fontId="126" fillId="39" borderId="14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0" borderId="37" xfId="0" applyBorder="1" applyAlignment="1">
      <alignment/>
    </xf>
    <xf numFmtId="0" fontId="36" fillId="0" borderId="12" xfId="0" applyFont="1" applyBorder="1" applyAlignment="1">
      <alignment horizontal="center" vertical="center" wrapText="1"/>
    </xf>
    <xf numFmtId="4" fontId="37" fillId="0" borderId="12" xfId="0" applyNumberFormat="1" applyFont="1" applyBorder="1" applyAlignment="1">
      <alignment horizontal="right" vertical="center" wrapText="1" readingOrder="2"/>
    </xf>
    <xf numFmtId="4" fontId="13" fillId="0" borderId="38" xfId="52" applyNumberFormat="1" applyFont="1" applyBorder="1" applyAlignment="1">
      <alignment horizontal="right" vertical="center" wrapText="1" readingOrder="2"/>
      <protection/>
    </xf>
    <xf numFmtId="4" fontId="141" fillId="0" borderId="39" xfId="0" applyNumberFormat="1" applyFont="1" applyBorder="1" applyAlignment="1">
      <alignment horizontal="center" vertical="center"/>
    </xf>
    <xf numFmtId="4" fontId="141" fillId="0" borderId="38" xfId="0" applyNumberFormat="1" applyFont="1" applyBorder="1" applyAlignment="1">
      <alignment horizontal="center" vertical="center"/>
    </xf>
    <xf numFmtId="0" fontId="141" fillId="0" borderId="0" xfId="0" applyFont="1" applyAlignment="1">
      <alignment/>
    </xf>
    <xf numFmtId="4" fontId="28" fillId="0" borderId="38" xfId="52" applyNumberFormat="1" applyFont="1" applyBorder="1" applyAlignment="1">
      <alignment horizontal="right" vertical="center" wrapText="1" readingOrder="2"/>
      <protection/>
    </xf>
    <xf numFmtId="4" fontId="141" fillId="39" borderId="39" xfId="0" applyNumberFormat="1" applyFont="1" applyFill="1" applyBorder="1" applyAlignment="1">
      <alignment horizontal="center" vertical="center"/>
    </xf>
    <xf numFmtId="4" fontId="141" fillId="41" borderId="40" xfId="0" applyNumberFormat="1" applyFont="1" applyFill="1" applyBorder="1" applyAlignment="1">
      <alignment horizontal="center" vertical="center"/>
    </xf>
    <xf numFmtId="4" fontId="14" fillId="0" borderId="38" xfId="52" applyNumberFormat="1" applyFont="1" applyBorder="1" applyAlignment="1">
      <alignment horizontal="right" vertical="center" wrapText="1" readingOrder="2"/>
      <protection/>
    </xf>
    <xf numFmtId="0" fontId="13" fillId="0" borderId="0" xfId="51" applyFont="1" applyBorder="1" applyAlignment="1">
      <alignment vertical="center"/>
      <protection/>
    </xf>
    <xf numFmtId="0" fontId="13" fillId="0" borderId="0" xfId="51" applyFont="1" applyBorder="1" applyAlignment="1">
      <alignment horizontal="right" vertical="center"/>
      <protection/>
    </xf>
    <xf numFmtId="4" fontId="131" fillId="0" borderId="39" xfId="0" applyNumberFormat="1" applyFont="1" applyBorder="1" applyAlignment="1">
      <alignment horizontal="center" vertical="center"/>
    </xf>
    <xf numFmtId="171" fontId="15" fillId="42" borderId="12" xfId="44" applyFont="1" applyFill="1" applyBorder="1" applyAlignment="1">
      <alignment vertical="center"/>
    </xf>
    <xf numFmtId="0" fontId="141" fillId="0" borderId="0" xfId="0" applyFont="1" applyAlignment="1">
      <alignment vertical="center"/>
    </xf>
    <xf numFmtId="0" fontId="131" fillId="0" borderId="0" xfId="0" applyFont="1" applyAlignment="1">
      <alignment/>
    </xf>
    <xf numFmtId="0" fontId="4" fillId="0" borderId="0" xfId="51" applyFont="1" applyBorder="1" applyAlignment="1">
      <alignment vertical="top" wrapText="1"/>
      <protection/>
    </xf>
    <xf numFmtId="0" fontId="142" fillId="0" borderId="0" xfId="0" applyFont="1" applyAlignment="1">
      <alignment horizontal="center"/>
    </xf>
    <xf numFmtId="0" fontId="143" fillId="39" borderId="41" xfId="0" applyFont="1" applyFill="1" applyBorder="1" applyAlignment="1">
      <alignment horizontal="center" vertical="center" wrapText="1"/>
    </xf>
    <xf numFmtId="0" fontId="143" fillId="39" borderId="42" xfId="0" applyFont="1" applyFill="1" applyBorder="1" applyAlignment="1">
      <alignment horizontal="center" vertical="center" wrapText="1"/>
    </xf>
    <xf numFmtId="0" fontId="143" fillId="39" borderId="43" xfId="0" applyFont="1" applyFill="1" applyBorder="1" applyAlignment="1">
      <alignment horizontal="center" vertical="center" wrapText="1"/>
    </xf>
    <xf numFmtId="0" fontId="13" fillId="33" borderId="44" xfId="0" applyFont="1" applyFill="1" applyBorder="1" applyAlignment="1">
      <alignment horizontal="right" vertical="center" wrapText="1"/>
    </xf>
    <xf numFmtId="0" fontId="13" fillId="33" borderId="45" xfId="0" applyFont="1" applyFill="1" applyBorder="1" applyAlignment="1">
      <alignment horizontal="right" vertical="center" wrapText="1"/>
    </xf>
    <xf numFmtId="4" fontId="141" fillId="37" borderId="46" xfId="0" applyNumberFormat="1" applyFont="1" applyFill="1" applyBorder="1" applyAlignment="1">
      <alignment horizontal="center" vertical="center"/>
    </xf>
    <xf numFmtId="4" fontId="141" fillId="0" borderId="47" xfId="0" applyNumberFormat="1" applyFont="1" applyBorder="1" applyAlignment="1">
      <alignment horizontal="center" vertical="center"/>
    </xf>
    <xf numFmtId="4" fontId="141" fillId="41" borderId="45" xfId="0" applyNumberFormat="1" applyFont="1" applyFill="1" applyBorder="1" applyAlignment="1">
      <alignment horizontal="center" vertical="center"/>
    </xf>
    <xf numFmtId="4" fontId="141" fillId="41" borderId="48" xfId="0" applyNumberFormat="1" applyFont="1" applyFill="1" applyBorder="1" applyAlignment="1">
      <alignment horizontal="center" vertical="center"/>
    </xf>
    <xf numFmtId="4" fontId="141" fillId="41" borderId="49" xfId="0" applyNumberFormat="1" applyFont="1" applyFill="1" applyBorder="1" applyAlignment="1">
      <alignment horizontal="center" vertical="center"/>
    </xf>
    <xf numFmtId="4" fontId="141" fillId="0" borderId="45" xfId="0" applyNumberFormat="1" applyFont="1" applyBorder="1" applyAlignment="1">
      <alignment horizontal="center" vertical="center"/>
    </xf>
    <xf numFmtId="4" fontId="141" fillId="0" borderId="50" xfId="0" applyNumberFormat="1" applyFont="1" applyBorder="1" applyAlignment="1">
      <alignment horizontal="center" vertical="center"/>
    </xf>
    <xf numFmtId="4" fontId="141" fillId="0" borderId="44" xfId="0" applyNumberFormat="1" applyFont="1" applyBorder="1" applyAlignment="1">
      <alignment horizontal="center" vertical="center"/>
    </xf>
    <xf numFmtId="4" fontId="141" fillId="37" borderId="51" xfId="0" applyNumberFormat="1" applyFont="1" applyFill="1" applyBorder="1" applyAlignment="1">
      <alignment horizontal="center" vertical="center"/>
    </xf>
    <xf numFmtId="49" fontId="14" fillId="43" borderId="52" xfId="0" applyNumberFormat="1" applyFont="1" applyFill="1" applyBorder="1" applyAlignment="1">
      <alignment horizontal="right" vertical="center" wrapText="1" readingOrder="2"/>
    </xf>
    <xf numFmtId="49" fontId="14" fillId="43" borderId="53" xfId="0" applyNumberFormat="1" applyFont="1" applyFill="1" applyBorder="1" applyAlignment="1">
      <alignment horizontal="right" vertical="center" wrapText="1" readingOrder="2"/>
    </xf>
    <xf numFmtId="49" fontId="13" fillId="33" borderId="39" xfId="0" applyNumberFormat="1" applyFont="1" applyFill="1" applyBorder="1" applyAlignment="1">
      <alignment horizontal="center" vertical="center"/>
    </xf>
    <xf numFmtId="49" fontId="28" fillId="33" borderId="54" xfId="0" applyNumberFormat="1" applyFont="1" applyFill="1" applyBorder="1" applyAlignment="1">
      <alignment horizontal="center" vertical="center" wrapText="1"/>
    </xf>
    <xf numFmtId="49" fontId="28" fillId="43" borderId="55" xfId="0" applyNumberFormat="1" applyFont="1" applyFill="1" applyBorder="1" applyAlignment="1">
      <alignment horizontal="right" vertical="center" wrapText="1" readingOrder="2"/>
    </xf>
    <xf numFmtId="49" fontId="13" fillId="43" borderId="55" xfId="0" applyNumberFormat="1" applyFont="1" applyFill="1" applyBorder="1" applyAlignment="1">
      <alignment horizontal="right" vertical="center" wrapText="1" readingOrder="2"/>
    </xf>
    <xf numFmtId="49" fontId="37" fillId="43" borderId="55" xfId="0" applyNumberFormat="1" applyFont="1" applyFill="1" applyBorder="1" applyAlignment="1">
      <alignment horizontal="right" vertical="center" wrapText="1" readingOrder="2"/>
    </xf>
    <xf numFmtId="0" fontId="144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4" fontId="141" fillId="0" borderId="0" xfId="44" applyNumberFormat="1" applyFont="1" applyAlignment="1">
      <alignment vertical="center"/>
    </xf>
    <xf numFmtId="4" fontId="145" fillId="0" borderId="0" xfId="44" applyNumberFormat="1" applyFont="1" applyAlignment="1">
      <alignment vertical="center"/>
    </xf>
    <xf numFmtId="0" fontId="141" fillId="0" borderId="0" xfId="0" applyFont="1" applyBorder="1" applyAlignment="1">
      <alignment/>
    </xf>
    <xf numFmtId="0" fontId="143" fillId="33" borderId="17" xfId="0" applyFont="1" applyFill="1" applyBorder="1" applyAlignment="1">
      <alignment vertical="center" wrapText="1"/>
    </xf>
    <xf numFmtId="4" fontId="145" fillId="33" borderId="17" xfId="44" applyNumberFormat="1" applyFont="1" applyFill="1" applyBorder="1" applyAlignment="1">
      <alignment horizontal="center" vertical="center"/>
    </xf>
    <xf numFmtId="0" fontId="141" fillId="33" borderId="17" xfId="0" applyFont="1" applyFill="1" applyBorder="1" applyAlignment="1">
      <alignment horizontal="center" vertical="center"/>
    </xf>
    <xf numFmtId="0" fontId="146" fillId="33" borderId="12" xfId="0" applyFont="1" applyFill="1" applyBorder="1" applyAlignment="1">
      <alignment vertical="center" wrapText="1"/>
    </xf>
    <xf numFmtId="0" fontId="147" fillId="33" borderId="17" xfId="0" applyFont="1" applyFill="1" applyBorder="1" applyAlignment="1">
      <alignment horizontal="right" vertical="center" wrapText="1"/>
    </xf>
    <xf numFmtId="0" fontId="141" fillId="33" borderId="56" xfId="0" applyFont="1" applyFill="1" applyBorder="1" applyAlignment="1">
      <alignment vertical="center" wrapText="1"/>
    </xf>
    <xf numFmtId="0" fontId="141" fillId="33" borderId="14" xfId="0" applyFont="1" applyFill="1" applyBorder="1" applyAlignment="1">
      <alignment vertical="center" wrapText="1"/>
    </xf>
    <xf numFmtId="0" fontId="141" fillId="33" borderId="0" xfId="0" applyFont="1" applyFill="1" applyAlignment="1">
      <alignment/>
    </xf>
    <xf numFmtId="0" fontId="141" fillId="33" borderId="0" xfId="0" applyFont="1" applyFill="1" applyAlignment="1">
      <alignment vertical="center"/>
    </xf>
    <xf numFmtId="4" fontId="145" fillId="33" borderId="0" xfId="44" applyNumberFormat="1" applyFont="1" applyFill="1" applyAlignment="1">
      <alignment vertical="center"/>
    </xf>
    <xf numFmtId="0" fontId="145" fillId="33" borderId="0" xfId="0" applyFont="1" applyFill="1" applyAlignment="1">
      <alignment vertical="center"/>
    </xf>
    <xf numFmtId="0" fontId="148" fillId="0" borderId="0" xfId="0" applyFont="1" applyAlignment="1">
      <alignment/>
    </xf>
    <xf numFmtId="0" fontId="143" fillId="33" borderId="57" xfId="0" applyFont="1" applyFill="1" applyBorder="1" applyAlignment="1">
      <alignment vertical="center" wrapText="1"/>
    </xf>
    <xf numFmtId="4" fontId="145" fillId="33" borderId="57" xfId="44" applyNumberFormat="1" applyFont="1" applyFill="1" applyBorder="1" applyAlignment="1">
      <alignment horizontal="center" vertical="center"/>
    </xf>
    <xf numFmtId="0" fontId="141" fillId="33" borderId="57" xfId="0" applyFont="1" applyFill="1" applyBorder="1" applyAlignment="1">
      <alignment horizontal="center" vertical="center"/>
    </xf>
    <xf numFmtId="0" fontId="149" fillId="33" borderId="12" xfId="0" applyFont="1" applyFill="1" applyBorder="1" applyAlignment="1">
      <alignment horizontal="center" vertical="center" wrapText="1"/>
    </xf>
    <xf numFmtId="4" fontId="28" fillId="33" borderId="14" xfId="44" applyNumberFormat="1" applyFont="1" applyFill="1" applyBorder="1" applyAlignment="1">
      <alignment horizontal="center" vertical="center"/>
    </xf>
    <xf numFmtId="0" fontId="145" fillId="33" borderId="58" xfId="0" applyFont="1" applyFill="1" applyBorder="1" applyAlignment="1">
      <alignment horizontal="center" vertical="center" wrapText="1"/>
    </xf>
    <xf numFmtId="0" fontId="150" fillId="33" borderId="12" xfId="0" applyFont="1" applyFill="1" applyBorder="1" applyAlignment="1">
      <alignment vertical="center" wrapText="1"/>
    </xf>
    <xf numFmtId="0" fontId="151" fillId="35" borderId="14" xfId="0" applyFont="1" applyFill="1" applyBorder="1" applyAlignment="1">
      <alignment horizontal="center" vertical="center" wrapText="1"/>
    </xf>
    <xf numFmtId="4" fontId="147" fillId="35" borderId="14" xfId="44" applyNumberFormat="1" applyFont="1" applyFill="1" applyBorder="1" applyAlignment="1">
      <alignment horizontal="center" vertical="center" wrapText="1"/>
    </xf>
    <xf numFmtId="0" fontId="147" fillId="35" borderId="14" xfId="0" applyFont="1" applyFill="1" applyBorder="1" applyAlignment="1">
      <alignment horizontal="center" vertical="center" wrapText="1"/>
    </xf>
    <xf numFmtId="0" fontId="145" fillId="35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36" fillId="0" borderId="59" xfId="0" applyFont="1" applyBorder="1" applyAlignment="1">
      <alignment horizontal="center" vertical="center" wrapText="1"/>
    </xf>
    <xf numFmtId="4" fontId="131" fillId="0" borderId="60" xfId="0" applyNumberFormat="1" applyFont="1" applyBorder="1" applyAlignment="1">
      <alignment horizontal="center" vertical="center"/>
    </xf>
    <xf numFmtId="171" fontId="152" fillId="44" borderId="20" xfId="44" applyFont="1" applyFill="1" applyBorder="1" applyAlignment="1">
      <alignment vertical="center"/>
    </xf>
    <xf numFmtId="0" fontId="36" fillId="0" borderId="61" xfId="0" applyFont="1" applyBorder="1" applyAlignment="1">
      <alignment horizontal="center" vertical="center" wrapText="1"/>
    </xf>
    <xf numFmtId="4" fontId="13" fillId="0" borderId="62" xfId="52" applyNumberFormat="1" applyFont="1" applyBorder="1" applyAlignment="1">
      <alignment horizontal="right" vertical="center" wrapText="1" readingOrder="2"/>
      <protection/>
    </xf>
    <xf numFmtId="4" fontId="131" fillId="0" borderId="40" xfId="0" applyNumberFormat="1" applyFont="1" applyBorder="1" applyAlignment="1">
      <alignment horizontal="center" vertical="center"/>
    </xf>
    <xf numFmtId="4" fontId="131" fillId="0" borderId="63" xfId="0" applyNumberFormat="1" applyFont="1" applyBorder="1" applyAlignment="1">
      <alignment horizontal="center" vertical="center"/>
    </xf>
    <xf numFmtId="0" fontId="152" fillId="41" borderId="14" xfId="0" applyFont="1" applyFill="1" applyBorder="1" applyAlignment="1">
      <alignment horizontal="center" vertical="center" wrapText="1"/>
    </xf>
    <xf numFmtId="0" fontId="145" fillId="41" borderId="14" xfId="0" applyFont="1" applyFill="1" applyBorder="1" applyAlignment="1">
      <alignment horizontal="center" vertical="center" wrapText="1"/>
    </xf>
    <xf numFmtId="0" fontId="143" fillId="41" borderId="14" xfId="0" applyFont="1" applyFill="1" applyBorder="1" applyAlignment="1">
      <alignment horizontal="center" vertical="center" wrapText="1"/>
    </xf>
    <xf numFmtId="0" fontId="36" fillId="0" borderId="64" xfId="0" applyFont="1" applyBorder="1" applyAlignment="1">
      <alignment horizontal="center" vertical="center" wrapText="1"/>
    </xf>
    <xf numFmtId="4" fontId="13" fillId="0" borderId="65" xfId="52" applyNumberFormat="1" applyFont="1" applyBorder="1" applyAlignment="1">
      <alignment horizontal="right" vertical="center" wrapText="1" readingOrder="2"/>
      <protection/>
    </xf>
    <xf numFmtId="4" fontId="131" fillId="0" borderId="66" xfId="0" applyNumberFormat="1" applyFont="1" applyBorder="1" applyAlignment="1">
      <alignment horizontal="center" vertical="center"/>
    </xf>
    <xf numFmtId="4" fontId="131" fillId="0" borderId="67" xfId="0" applyNumberFormat="1" applyFont="1" applyBorder="1" applyAlignment="1">
      <alignment horizontal="center" vertical="center"/>
    </xf>
    <xf numFmtId="4" fontId="37" fillId="0" borderId="62" xfId="52" applyNumberFormat="1" applyFont="1" applyBorder="1" applyAlignment="1">
      <alignment horizontal="right" vertical="center" wrapText="1" readingOrder="2"/>
      <protection/>
    </xf>
    <xf numFmtId="4" fontId="131" fillId="12" borderId="14" xfId="0" applyNumberFormat="1" applyFont="1" applyFill="1" applyBorder="1" applyAlignment="1">
      <alignment horizontal="center" vertical="center" wrapText="1"/>
    </xf>
    <xf numFmtId="171" fontId="15" fillId="42" borderId="14" xfId="44" applyFont="1" applyFill="1" applyBorder="1" applyAlignment="1">
      <alignment vertical="center"/>
    </xf>
    <xf numFmtId="0" fontId="141" fillId="0" borderId="0" xfId="0" applyFont="1" applyAlignment="1">
      <alignment horizontal="center" vertical="center"/>
    </xf>
    <xf numFmtId="49" fontId="14" fillId="43" borderId="68" xfId="0" applyNumberFormat="1" applyFont="1" applyFill="1" applyBorder="1" applyAlignment="1">
      <alignment horizontal="right" vertical="center" wrapText="1" readingOrder="2"/>
    </xf>
    <xf numFmtId="0" fontId="13" fillId="0" borderId="0" xfId="51" applyFont="1" applyFill="1" applyBorder="1" applyAlignment="1">
      <alignment vertical="center"/>
      <protection/>
    </xf>
    <xf numFmtId="49" fontId="14" fillId="43" borderId="69" xfId="0" applyNumberFormat="1" applyFont="1" applyFill="1" applyBorder="1" applyAlignment="1">
      <alignment horizontal="right" vertical="center" wrapText="1" readingOrder="2"/>
    </xf>
    <xf numFmtId="0" fontId="13" fillId="33" borderId="70" xfId="0" applyFont="1" applyFill="1" applyBorder="1" applyAlignment="1">
      <alignment horizontal="center" vertical="center" wrapText="1"/>
    </xf>
    <xf numFmtId="0" fontId="133" fillId="33" borderId="0" xfId="0" applyFont="1" applyFill="1" applyAlignment="1">
      <alignment horizontal="center" vertical="center" wrapText="1" readingOrder="2"/>
    </xf>
    <xf numFmtId="0" fontId="3" fillId="0" borderId="0" xfId="51" applyFont="1" applyBorder="1" applyAlignment="1">
      <alignment vertical="center" wrapText="1"/>
      <protection/>
    </xf>
    <xf numFmtId="0" fontId="126" fillId="0" borderId="0" xfId="0" applyFont="1" applyAlignment="1">
      <alignment/>
    </xf>
    <xf numFmtId="171" fontId="0" fillId="0" borderId="0" xfId="44" applyFont="1" applyAlignment="1">
      <alignment/>
    </xf>
    <xf numFmtId="171" fontId="0" fillId="0" borderId="0" xfId="0" applyNumberFormat="1" applyAlignment="1">
      <alignment/>
    </xf>
    <xf numFmtId="4" fontId="37" fillId="0" borderId="38" xfId="52" applyNumberFormat="1" applyFont="1" applyBorder="1" applyAlignment="1">
      <alignment horizontal="right" vertical="center" wrapText="1" readingOrder="2"/>
      <protection/>
    </xf>
    <xf numFmtId="0" fontId="0" fillId="0" borderId="0" xfId="0" applyAlignment="1">
      <alignment horizontal="center"/>
    </xf>
    <xf numFmtId="4" fontId="141" fillId="39" borderId="71" xfId="0" applyNumberFormat="1" applyFont="1" applyFill="1" applyBorder="1" applyAlignment="1">
      <alignment horizontal="center" vertical="center"/>
    </xf>
    <xf numFmtId="0" fontId="141" fillId="0" borderId="0" xfId="0" applyFont="1" applyAlignment="1">
      <alignment wrapText="1"/>
    </xf>
    <xf numFmtId="0" fontId="145" fillId="33" borderId="0" xfId="0" applyFont="1" applyFill="1" applyBorder="1" applyAlignment="1">
      <alignment horizontal="center" vertical="center" wrapText="1" readingOrder="2"/>
    </xf>
    <xf numFmtId="0" fontId="145" fillId="33" borderId="0" xfId="0" applyFont="1" applyFill="1" applyBorder="1" applyAlignment="1">
      <alignment horizontal="center" vertical="center" readingOrder="2"/>
    </xf>
    <xf numFmtId="0" fontId="141" fillId="0" borderId="0" xfId="0" applyFont="1" applyAlignment="1">
      <alignment horizontal="center"/>
    </xf>
    <xf numFmtId="4" fontId="144" fillId="33" borderId="0" xfId="0" applyNumberFormat="1" applyFont="1" applyFill="1" applyBorder="1" applyAlignment="1">
      <alignment horizontal="center" vertical="center"/>
    </xf>
    <xf numFmtId="0" fontId="152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45" fillId="0" borderId="0" xfId="0" applyFont="1" applyAlignment="1">
      <alignment vertical="center"/>
    </xf>
    <xf numFmtId="0" fontId="141" fillId="0" borderId="13" xfId="0" applyFont="1" applyBorder="1" applyAlignment="1">
      <alignment/>
    </xf>
    <xf numFmtId="0" fontId="143" fillId="39" borderId="14" xfId="0" applyFont="1" applyFill="1" applyBorder="1" applyAlignment="1">
      <alignment horizontal="center" vertical="center" wrapText="1"/>
    </xf>
    <xf numFmtId="0" fontId="152" fillId="39" borderId="15" xfId="0" applyFont="1" applyFill="1" applyBorder="1" applyAlignment="1">
      <alignment horizontal="center"/>
    </xf>
    <xf numFmtId="4" fontId="145" fillId="37" borderId="14" xfId="0" applyNumberFormat="1" applyFont="1" applyFill="1" applyBorder="1" applyAlignment="1">
      <alignment horizontal="center" vertical="center"/>
    </xf>
    <xf numFmtId="4" fontId="28" fillId="33" borderId="14" xfId="0" applyNumberFormat="1" applyFont="1" applyFill="1" applyBorder="1" applyAlignment="1">
      <alignment horizontal="center" vertical="center"/>
    </xf>
    <xf numFmtId="4" fontId="28" fillId="33" borderId="72" xfId="0" applyNumberFormat="1" applyFont="1" applyFill="1" applyBorder="1" applyAlignment="1">
      <alignment horizontal="center" vertical="center"/>
    </xf>
    <xf numFmtId="4" fontId="145" fillId="37" borderId="73" xfId="0" applyNumberFormat="1" applyFont="1" applyFill="1" applyBorder="1" applyAlignment="1">
      <alignment horizontal="center"/>
    </xf>
    <xf numFmtId="4" fontId="145" fillId="33" borderId="14" xfId="0" applyNumberFormat="1" applyFont="1" applyFill="1" applyBorder="1" applyAlignment="1">
      <alignment horizontal="center"/>
    </xf>
    <xf numFmtId="0" fontId="141" fillId="0" borderId="36" xfId="0" applyFont="1" applyBorder="1" applyAlignment="1">
      <alignment horizontal="right"/>
    </xf>
    <xf numFmtId="0" fontId="141" fillId="0" borderId="74" xfId="0" applyFont="1" applyBorder="1" applyAlignment="1">
      <alignment horizontal="right"/>
    </xf>
    <xf numFmtId="0" fontId="141" fillId="0" borderId="23" xfId="0" applyFont="1" applyBorder="1" applyAlignment="1">
      <alignment horizontal="right"/>
    </xf>
    <xf numFmtId="4" fontId="145" fillId="45" borderId="73" xfId="0" applyNumberFormat="1" applyFont="1" applyFill="1" applyBorder="1" applyAlignment="1">
      <alignment horizontal="center"/>
    </xf>
    <xf numFmtId="4" fontId="145" fillId="39" borderId="15" xfId="0" applyNumberFormat="1" applyFont="1" applyFill="1" applyBorder="1" applyAlignment="1">
      <alignment horizontal="center" vertical="center"/>
    </xf>
    <xf numFmtId="4" fontId="141" fillId="33" borderId="14" xfId="0" applyNumberFormat="1" applyFont="1" applyFill="1" applyBorder="1" applyAlignment="1">
      <alignment horizontal="center" vertical="center"/>
    </xf>
    <xf numFmtId="4" fontId="145" fillId="39" borderId="14" xfId="0" applyNumberFormat="1" applyFont="1" applyFill="1" applyBorder="1" applyAlignment="1">
      <alignment horizontal="center" vertical="center"/>
    </xf>
    <xf numFmtId="4" fontId="141" fillId="33" borderId="72" xfId="0" applyNumberFormat="1" applyFont="1" applyFill="1" applyBorder="1" applyAlignment="1">
      <alignment horizontal="center" vertical="center"/>
    </xf>
    <xf numFmtId="4" fontId="145" fillId="45" borderId="15" xfId="0" applyNumberFormat="1" applyFont="1" applyFill="1" applyBorder="1" applyAlignment="1">
      <alignment horizontal="center" vertical="center"/>
    </xf>
    <xf numFmtId="4" fontId="145" fillId="45" borderId="75" xfId="0" applyNumberFormat="1" applyFont="1" applyFill="1" applyBorder="1" applyAlignment="1">
      <alignment horizontal="center" vertical="center"/>
    </xf>
    <xf numFmtId="4" fontId="145" fillId="35" borderId="75" xfId="0" applyNumberFormat="1" applyFont="1" applyFill="1" applyBorder="1" applyAlignment="1">
      <alignment horizontal="center" vertical="center"/>
    </xf>
    <xf numFmtId="0" fontId="152" fillId="0" borderId="0" xfId="0" applyFont="1" applyAlignment="1">
      <alignment/>
    </xf>
    <xf numFmtId="0" fontId="134" fillId="39" borderId="36" xfId="0" applyFont="1" applyFill="1" applyBorder="1" applyAlignment="1">
      <alignment horizontal="center" vertical="center" wrapText="1"/>
    </xf>
    <xf numFmtId="0" fontId="134" fillId="39" borderId="15" xfId="0" applyFont="1" applyFill="1" applyBorder="1" applyAlignment="1">
      <alignment horizontal="center" vertical="center" wrapText="1"/>
    </xf>
    <xf numFmtId="4" fontId="78" fillId="33" borderId="36" xfId="0" applyNumberFormat="1" applyFont="1" applyFill="1" applyBorder="1" applyAlignment="1">
      <alignment horizontal="center" vertical="center" wrapText="1"/>
    </xf>
    <xf numFmtId="4" fontId="78" fillId="33" borderId="14" xfId="0" applyNumberFormat="1" applyFont="1" applyFill="1" applyBorder="1" applyAlignment="1">
      <alignment horizontal="center" vertical="center" wrapText="1"/>
    </xf>
    <xf numFmtId="4" fontId="15" fillId="46" borderId="12" xfId="0" applyNumberFormat="1" applyFont="1" applyFill="1" applyBorder="1" applyAlignment="1">
      <alignment horizontal="center" vertical="center" wrapText="1"/>
    </xf>
    <xf numFmtId="171" fontId="141" fillId="0" borderId="0" xfId="0" applyNumberFormat="1" applyFont="1" applyAlignment="1">
      <alignment vertical="center"/>
    </xf>
    <xf numFmtId="49" fontId="49" fillId="43" borderId="52" xfId="0" applyNumberFormat="1" applyFont="1" applyFill="1" applyBorder="1" applyAlignment="1">
      <alignment horizontal="right" vertical="center" wrapText="1" readingOrder="2"/>
    </xf>
    <xf numFmtId="0" fontId="126" fillId="0" borderId="0" xfId="0" applyFont="1" applyAlignment="1">
      <alignment horizontal="right"/>
    </xf>
    <xf numFmtId="0" fontId="141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8" fillId="33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141" fillId="33" borderId="40" xfId="0" applyNumberFormat="1" applyFont="1" applyFill="1" applyBorder="1" applyAlignment="1">
      <alignment horizontal="center" vertical="center" wrapText="1"/>
    </xf>
    <xf numFmtId="4" fontId="141" fillId="33" borderId="39" xfId="0" applyNumberFormat="1" applyFont="1" applyFill="1" applyBorder="1" applyAlignment="1">
      <alignment horizontal="center" vertical="center" wrapText="1"/>
    </xf>
    <xf numFmtId="4" fontId="141" fillId="33" borderId="71" xfId="0" applyNumberFormat="1" applyFont="1" applyFill="1" applyBorder="1" applyAlignment="1">
      <alignment horizontal="center" vertical="center" wrapText="1"/>
    </xf>
    <xf numFmtId="0" fontId="141" fillId="0" borderId="0" xfId="0" applyFont="1" applyAlignment="1">
      <alignment horizontal="center" vertical="center" wrapText="1"/>
    </xf>
    <xf numFmtId="0" fontId="131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71" fontId="131" fillId="0" borderId="0" xfId="44" applyFont="1" applyAlignment="1">
      <alignment horizontal="center"/>
    </xf>
    <xf numFmtId="171" fontId="131" fillId="0" borderId="0" xfId="44" applyFont="1" applyBorder="1" applyAlignment="1">
      <alignment horizontal="center"/>
    </xf>
    <xf numFmtId="171" fontId="131" fillId="0" borderId="0" xfId="44" applyFont="1" applyAlignment="1">
      <alignment horizontal="center" vertical="center"/>
    </xf>
    <xf numFmtId="4" fontId="0" fillId="0" borderId="0" xfId="0" applyNumberFormat="1" applyAlignment="1">
      <alignment wrapText="1"/>
    </xf>
    <xf numFmtId="0" fontId="143" fillId="33" borderId="76" xfId="0" applyFont="1" applyFill="1" applyBorder="1" applyAlignment="1">
      <alignment vertical="center" wrapText="1"/>
    </xf>
    <xf numFmtId="0" fontId="146" fillId="35" borderId="14" xfId="0" applyFont="1" applyFill="1" applyBorder="1" applyAlignment="1">
      <alignment horizontal="center" vertical="center" wrapText="1"/>
    </xf>
    <xf numFmtId="4" fontId="153" fillId="33" borderId="14" xfId="0" applyNumberFormat="1" applyFont="1" applyFill="1" applyBorder="1" applyAlignment="1">
      <alignment horizontal="center" vertical="center"/>
    </xf>
    <xf numFmtId="4" fontId="151" fillId="47" borderId="12" xfId="0" applyNumberFormat="1" applyFont="1" applyFill="1" applyBorder="1" applyAlignment="1">
      <alignment horizontal="center" vertical="center" wrapText="1"/>
    </xf>
    <xf numFmtId="0" fontId="130" fillId="0" borderId="0" xfId="0" applyFont="1" applyAlignment="1">
      <alignment/>
    </xf>
    <xf numFmtId="4" fontId="142" fillId="12" borderId="12" xfId="0" applyNumberFormat="1" applyFont="1" applyFill="1" applyBorder="1" applyAlignment="1">
      <alignment horizontal="center" vertical="center" wrapText="1"/>
    </xf>
    <xf numFmtId="4" fontId="16" fillId="46" borderId="12" xfId="0" applyNumberFormat="1" applyFont="1" applyFill="1" applyBorder="1" applyAlignment="1">
      <alignment horizontal="center" vertical="center" wrapText="1"/>
    </xf>
    <xf numFmtId="171" fontId="0" fillId="0" borderId="0" xfId="44" applyFont="1" applyAlignment="1">
      <alignment/>
    </xf>
    <xf numFmtId="0" fontId="0" fillId="0" borderId="0" xfId="0" applyBorder="1" applyAlignment="1">
      <alignment horizontal="center" wrapText="1"/>
    </xf>
    <xf numFmtId="0" fontId="78" fillId="0" borderId="0" xfId="0" applyFont="1" applyAlignment="1">
      <alignment horizontal="right"/>
    </xf>
    <xf numFmtId="4" fontId="28" fillId="39" borderId="14" xfId="0" applyNumberFormat="1" applyFont="1" applyFill="1" applyBorder="1" applyAlignment="1">
      <alignment horizontal="center" vertical="center" wrapText="1"/>
    </xf>
    <xf numFmtId="4" fontId="28" fillId="0" borderId="77" xfId="0" applyNumberFormat="1" applyFont="1" applyBorder="1" applyAlignment="1">
      <alignment horizontal="center" vertical="center" wrapText="1"/>
    </xf>
    <xf numFmtId="4" fontId="28" fillId="0" borderId="77" xfId="0" applyNumberFormat="1" applyFont="1" applyBorder="1" applyAlignment="1">
      <alignment horizontal="center" wrapText="1"/>
    </xf>
    <xf numFmtId="4" fontId="141" fillId="0" borderId="78" xfId="0" applyNumberFormat="1" applyFont="1" applyBorder="1" applyAlignment="1">
      <alignment horizontal="center" vertical="center"/>
    </xf>
    <xf numFmtId="4" fontId="141" fillId="41" borderId="39" xfId="0" applyNumberFormat="1" applyFont="1" applyFill="1" applyBorder="1" applyAlignment="1">
      <alignment horizontal="center" vertical="center"/>
    </xf>
    <xf numFmtId="4" fontId="141" fillId="37" borderId="41" xfId="0" applyNumberFormat="1" applyFont="1" applyFill="1" applyBorder="1" applyAlignment="1">
      <alignment horizontal="center" vertical="center"/>
    </xf>
    <xf numFmtId="0" fontId="134" fillId="33" borderId="79" xfId="0" applyFont="1" applyFill="1" applyBorder="1" applyAlignment="1">
      <alignment vertical="center" wrapText="1"/>
    </xf>
    <xf numFmtId="4" fontId="134" fillId="33" borderId="80" xfId="0" applyNumberFormat="1" applyFont="1" applyFill="1" applyBorder="1" applyAlignment="1">
      <alignment horizontal="center" vertical="center"/>
    </xf>
    <xf numFmtId="4" fontId="134" fillId="33" borderId="81" xfId="0" applyNumberFormat="1" applyFont="1" applyFill="1" applyBorder="1" applyAlignment="1">
      <alignment horizontal="center" vertical="center"/>
    </xf>
    <xf numFmtId="0" fontId="134" fillId="33" borderId="82" xfId="0" applyFont="1" applyFill="1" applyBorder="1" applyAlignment="1">
      <alignment vertical="center" wrapText="1"/>
    </xf>
    <xf numFmtId="4" fontId="134" fillId="33" borderId="83" xfId="0" applyNumberFormat="1" applyFont="1" applyFill="1" applyBorder="1" applyAlignment="1">
      <alignment horizontal="center" vertical="center"/>
    </xf>
    <xf numFmtId="4" fontId="134" fillId="33" borderId="84" xfId="0" applyNumberFormat="1" applyFont="1" applyFill="1" applyBorder="1" applyAlignment="1">
      <alignment horizontal="center" vertical="center"/>
    </xf>
    <xf numFmtId="4" fontId="141" fillId="41" borderId="40" xfId="0" applyNumberFormat="1" applyFont="1" applyFill="1" applyBorder="1" applyAlignment="1">
      <alignment horizontal="center" vertical="center" wrapText="1"/>
    </xf>
    <xf numFmtId="4" fontId="134" fillId="34" borderId="24" xfId="0" applyNumberFormat="1" applyFont="1" applyFill="1" applyBorder="1" applyAlignment="1">
      <alignment horizontal="center" vertical="center"/>
    </xf>
    <xf numFmtId="4" fontId="134" fillId="9" borderId="24" xfId="0" applyNumberFormat="1" applyFont="1" applyFill="1" applyBorder="1" applyAlignment="1">
      <alignment horizontal="center" vertical="center"/>
    </xf>
    <xf numFmtId="4" fontId="141" fillId="38" borderId="39" xfId="0" applyNumberFormat="1" applyFont="1" applyFill="1" applyBorder="1" applyAlignment="1">
      <alignment horizontal="center" vertical="center"/>
    </xf>
    <xf numFmtId="4" fontId="141" fillId="38" borderId="38" xfId="0" applyNumberFormat="1" applyFont="1" applyFill="1" applyBorder="1" applyAlignment="1">
      <alignment horizontal="center" vertical="center"/>
    </xf>
    <xf numFmtId="4" fontId="145" fillId="35" borderId="14" xfId="44" applyNumberFormat="1" applyFont="1" applyFill="1" applyBorder="1" applyAlignment="1">
      <alignment horizontal="center" vertical="center" wrapText="1"/>
    </xf>
    <xf numFmtId="0" fontId="137" fillId="39" borderId="85" xfId="0" applyFont="1" applyFill="1" applyBorder="1" applyAlignment="1">
      <alignment horizontal="center" vertical="center" wrapText="1"/>
    </xf>
    <xf numFmtId="4" fontId="153" fillId="33" borderId="14" xfId="0" applyNumberFormat="1" applyFont="1" applyFill="1" applyBorder="1" applyAlignment="1">
      <alignment horizontal="center" vertical="center"/>
    </xf>
    <xf numFmtId="0" fontId="129" fillId="0" borderId="0" xfId="0" applyFont="1" applyAlignment="1">
      <alignment wrapText="1"/>
    </xf>
    <xf numFmtId="0" fontId="143" fillId="39" borderId="43" xfId="0" applyFont="1" applyFill="1" applyBorder="1" applyAlignment="1">
      <alignment horizontal="center" vertical="center" wrapText="1"/>
    </xf>
    <xf numFmtId="0" fontId="143" fillId="39" borderId="42" xfId="0" applyFont="1" applyFill="1" applyBorder="1" applyAlignment="1">
      <alignment horizontal="center" vertical="center" wrapText="1"/>
    </xf>
    <xf numFmtId="0" fontId="143" fillId="39" borderId="43" xfId="0" applyFont="1" applyFill="1" applyBorder="1" applyAlignment="1">
      <alignment horizontal="center" vertical="center" wrapText="1"/>
    </xf>
    <xf numFmtId="0" fontId="143" fillId="39" borderId="42" xfId="0" applyFont="1" applyFill="1" applyBorder="1" applyAlignment="1">
      <alignment horizontal="center" vertical="center" wrapText="1"/>
    </xf>
    <xf numFmtId="172" fontId="15" fillId="0" borderId="15" xfId="44" applyNumberFormat="1" applyFont="1" applyBorder="1" applyAlignment="1">
      <alignment horizontal="center" vertical="center" wrapText="1"/>
    </xf>
    <xf numFmtId="0" fontId="149" fillId="0" borderId="0" xfId="0" applyFont="1" applyAlignment="1">
      <alignment/>
    </xf>
    <xf numFmtId="0" fontId="52" fillId="0" borderId="0" xfId="49" applyFont="1" applyBorder="1">
      <alignment/>
      <protection/>
    </xf>
    <xf numFmtId="0" fontId="37" fillId="0" borderId="0" xfId="51" applyFont="1" applyBorder="1" applyAlignment="1">
      <alignment vertical="center"/>
      <protection/>
    </xf>
    <xf numFmtId="0" fontId="52" fillId="0" borderId="0" xfId="51" applyFont="1" applyBorder="1">
      <alignment/>
      <protection/>
    </xf>
    <xf numFmtId="0" fontId="14" fillId="0" borderId="0" xfId="51" applyFont="1" applyBorder="1" applyAlignment="1">
      <alignment horizontal="right" vertical="center"/>
      <protection/>
    </xf>
    <xf numFmtId="0" fontId="149" fillId="0" borderId="10" xfId="0" applyFont="1" applyBorder="1" applyAlignment="1">
      <alignment/>
    </xf>
    <xf numFmtId="0" fontId="146" fillId="39" borderId="42" xfId="0" applyFont="1" applyFill="1" applyBorder="1" applyAlignment="1">
      <alignment horizontal="center" vertical="center" wrapText="1"/>
    </xf>
    <xf numFmtId="0" fontId="150" fillId="39" borderId="42" xfId="0" applyFont="1" applyFill="1" applyBorder="1" applyAlignment="1">
      <alignment horizontal="center" vertical="center" wrapText="1"/>
    </xf>
    <xf numFmtId="4" fontId="141" fillId="0" borderId="62" xfId="0" applyNumberFormat="1" applyFont="1" applyBorder="1" applyAlignment="1">
      <alignment horizontal="center" vertical="center"/>
    </xf>
    <xf numFmtId="4" fontId="141" fillId="45" borderId="39" xfId="0" applyNumberFormat="1" applyFont="1" applyFill="1" applyBorder="1" applyAlignment="1">
      <alignment horizontal="center" vertical="center"/>
    </xf>
    <xf numFmtId="4" fontId="141" fillId="45" borderId="38" xfId="0" applyNumberFormat="1" applyFont="1" applyFill="1" applyBorder="1" applyAlignment="1">
      <alignment horizontal="center" vertical="center"/>
    </xf>
    <xf numFmtId="4" fontId="141" fillId="45" borderId="62" xfId="0" applyNumberFormat="1" applyFont="1" applyFill="1" applyBorder="1" applyAlignment="1">
      <alignment horizontal="center" vertical="center"/>
    </xf>
    <xf numFmtId="4" fontId="141" fillId="47" borderId="39" xfId="0" applyNumberFormat="1" applyFont="1" applyFill="1" applyBorder="1" applyAlignment="1">
      <alignment horizontal="center" vertical="center"/>
    </xf>
    <xf numFmtId="49" fontId="49" fillId="43" borderId="53" xfId="0" applyNumberFormat="1" applyFont="1" applyFill="1" applyBorder="1" applyAlignment="1">
      <alignment horizontal="right" vertical="center" wrapText="1" readingOrder="2"/>
    </xf>
    <xf numFmtId="4" fontId="145" fillId="37" borderId="41" xfId="0" applyNumberFormat="1" applyFont="1" applyFill="1" applyBorder="1" applyAlignment="1">
      <alignment horizontal="center" vertical="center"/>
    </xf>
    <xf numFmtId="0" fontId="149" fillId="0" borderId="11" xfId="0" applyFont="1" applyBorder="1" applyAlignment="1">
      <alignment/>
    </xf>
    <xf numFmtId="0" fontId="14" fillId="0" borderId="0" xfId="0" applyFont="1" applyAlignment="1">
      <alignment vertical="center"/>
    </xf>
    <xf numFmtId="4" fontId="149" fillId="0" borderId="0" xfId="0" applyNumberFormat="1" applyFont="1" applyAlignment="1">
      <alignment/>
    </xf>
    <xf numFmtId="4" fontId="15" fillId="0" borderId="23" xfId="0" applyNumberFormat="1" applyFont="1" applyBorder="1" applyAlignment="1">
      <alignment horizontal="center" vertical="center" wrapText="1"/>
    </xf>
    <xf numFmtId="172" fontId="15" fillId="0" borderId="23" xfId="44" applyNumberFormat="1" applyFont="1" applyBorder="1" applyAlignment="1">
      <alignment horizontal="center" vertical="center" wrapText="1"/>
    </xf>
    <xf numFmtId="4" fontId="28" fillId="0" borderId="23" xfId="0" applyNumberFormat="1" applyFont="1" applyBorder="1" applyAlignment="1">
      <alignment horizontal="center" vertical="center" wrapText="1"/>
    </xf>
    <xf numFmtId="4" fontId="28" fillId="0" borderId="86" xfId="0" applyNumberFormat="1" applyFont="1" applyBorder="1" applyAlignment="1">
      <alignment horizontal="center" vertical="center" wrapText="1"/>
    </xf>
    <xf numFmtId="4" fontId="15" fillId="0" borderId="15" xfId="0" applyNumberFormat="1" applyFont="1" applyBorder="1" applyAlignment="1">
      <alignment horizontal="center" vertical="center" wrapText="1"/>
    </xf>
    <xf numFmtId="4" fontId="28" fillId="0" borderId="15" xfId="0" applyNumberFormat="1" applyFont="1" applyBorder="1" applyAlignment="1">
      <alignment horizontal="center" vertical="center" wrapText="1"/>
    </xf>
    <xf numFmtId="0" fontId="78" fillId="40" borderId="14" xfId="0" applyFont="1" applyFill="1" applyBorder="1" applyAlignment="1">
      <alignment horizontal="center" wrapText="1"/>
    </xf>
    <xf numFmtId="0" fontId="126" fillId="40" borderId="14" xfId="0" applyFont="1" applyFill="1" applyBorder="1" applyAlignment="1">
      <alignment horizontal="center" wrapText="1"/>
    </xf>
    <xf numFmtId="0" fontId="135" fillId="0" borderId="87" xfId="0" applyFont="1" applyBorder="1" applyAlignment="1">
      <alignment/>
    </xf>
    <xf numFmtId="0" fontId="154" fillId="33" borderId="12" xfId="0" applyFont="1" applyFill="1" applyBorder="1" applyAlignment="1">
      <alignment horizontal="center" vertical="center" wrapText="1"/>
    </xf>
    <xf numFmtId="0" fontId="155" fillId="33" borderId="0" xfId="0" applyFont="1" applyFill="1" applyBorder="1" applyAlignment="1">
      <alignment horizontal="center" vertical="center"/>
    </xf>
    <xf numFmtId="4" fontId="28" fillId="33" borderId="0" xfId="44" applyNumberFormat="1" applyFont="1" applyFill="1" applyBorder="1" applyAlignment="1">
      <alignment horizontal="center" vertical="center"/>
    </xf>
    <xf numFmtId="0" fontId="141" fillId="33" borderId="0" xfId="0" applyFont="1" applyFill="1" applyBorder="1" applyAlignment="1">
      <alignment vertical="center" wrapText="1"/>
    </xf>
    <xf numFmtId="0" fontId="141" fillId="33" borderId="0" xfId="0" applyFont="1" applyFill="1" applyBorder="1" applyAlignment="1">
      <alignment horizontal="center" vertical="center"/>
    </xf>
    <xf numFmtId="0" fontId="144" fillId="33" borderId="56" xfId="0" applyFont="1" applyFill="1" applyBorder="1" applyAlignment="1">
      <alignment vertical="center" wrapText="1"/>
    </xf>
    <xf numFmtId="49" fontId="28" fillId="33" borderId="88" xfId="0" applyNumberFormat="1" applyFont="1" applyFill="1" applyBorder="1" applyAlignment="1">
      <alignment horizontal="center" vertical="center" wrapText="1"/>
    </xf>
    <xf numFmtId="49" fontId="28" fillId="43" borderId="89" xfId="0" applyNumberFormat="1" applyFont="1" applyFill="1" applyBorder="1" applyAlignment="1">
      <alignment horizontal="right" vertical="center" wrapText="1" readingOrder="2"/>
    </xf>
    <xf numFmtId="4" fontId="131" fillId="0" borderId="17" xfId="0" applyNumberFormat="1" applyFont="1" applyBorder="1" applyAlignment="1">
      <alignment horizontal="center" vertical="center"/>
    </xf>
    <xf numFmtId="0" fontId="145" fillId="39" borderId="14" xfId="0" applyFont="1" applyFill="1" applyBorder="1" applyAlignment="1">
      <alignment horizontal="center" vertical="center" wrapText="1"/>
    </xf>
    <xf numFmtId="0" fontId="152" fillId="39" borderId="14" xfId="0" applyFont="1" applyFill="1" applyBorder="1" applyAlignment="1">
      <alignment horizontal="center" vertical="center" wrapText="1"/>
    </xf>
    <xf numFmtId="0" fontId="147" fillId="39" borderId="14" xfId="0" applyFont="1" applyFill="1" applyBorder="1" applyAlignment="1">
      <alignment horizontal="center" vertical="center" wrapText="1"/>
    </xf>
    <xf numFmtId="171" fontId="131" fillId="0" borderId="0" xfId="44" applyFont="1" applyAlignment="1">
      <alignment horizontal="center" vertical="center" wrapText="1"/>
    </xf>
    <xf numFmtId="171" fontId="0" fillId="0" borderId="0" xfId="44" applyFont="1" applyAlignment="1">
      <alignment horizontal="center" vertical="center" wrapText="1"/>
    </xf>
    <xf numFmtId="4" fontId="8" fillId="47" borderId="14" xfId="49" applyNumberFormat="1" applyFont="1" applyFill="1" applyBorder="1" applyAlignment="1">
      <alignment horizontal="center" vertical="center"/>
      <protection/>
    </xf>
    <xf numFmtId="171" fontId="129" fillId="0" borderId="0" xfId="44" applyFont="1" applyBorder="1" applyAlignment="1">
      <alignment horizontal="center" vertical="center" wrapText="1"/>
    </xf>
    <xf numFmtId="4" fontId="130" fillId="41" borderId="14" xfId="0" applyNumberFormat="1" applyFont="1" applyFill="1" applyBorder="1" applyAlignment="1">
      <alignment horizontal="center" vertical="center"/>
    </xf>
    <xf numFmtId="4" fontId="147" fillId="37" borderId="14" xfId="0" applyNumberFormat="1" applyFont="1" applyFill="1" applyBorder="1" applyAlignment="1">
      <alignment horizontal="center" vertical="center"/>
    </xf>
    <xf numFmtId="4" fontId="153" fillId="33" borderId="14" xfId="0" applyNumberFormat="1" applyFont="1" applyFill="1" applyBorder="1" applyAlignment="1">
      <alignment horizontal="center" vertical="center"/>
    </xf>
    <xf numFmtId="4" fontId="153" fillId="33" borderId="90" xfId="0" applyNumberFormat="1" applyFont="1" applyFill="1" applyBorder="1" applyAlignment="1">
      <alignment horizontal="center" vertical="center"/>
    </xf>
    <xf numFmtId="4" fontId="153" fillId="34" borderId="36" xfId="0" applyNumberFormat="1" applyFont="1" applyFill="1" applyBorder="1" applyAlignment="1">
      <alignment horizontal="center" vertical="center"/>
    </xf>
    <xf numFmtId="4" fontId="147" fillId="35" borderId="14" xfId="0" applyNumberFormat="1" applyFont="1" applyFill="1" applyBorder="1" applyAlignment="1">
      <alignment horizontal="center" vertical="center"/>
    </xf>
    <xf numFmtId="0" fontId="147" fillId="39" borderId="36" xfId="0" applyFont="1" applyFill="1" applyBorder="1" applyAlignment="1">
      <alignment horizontal="center" vertical="center" wrapText="1"/>
    </xf>
    <xf numFmtId="0" fontId="152" fillId="39" borderId="36" xfId="0" applyFont="1" applyFill="1" applyBorder="1" applyAlignment="1">
      <alignment horizontal="center" vertical="center"/>
    </xf>
    <xf numFmtId="0" fontId="152" fillId="39" borderId="91" xfId="0" applyFont="1" applyFill="1" applyBorder="1" applyAlignment="1">
      <alignment horizontal="center" vertical="center"/>
    </xf>
    <xf numFmtId="4" fontId="145" fillId="33" borderId="14" xfId="0" applyNumberFormat="1" applyFont="1" applyFill="1" applyBorder="1" applyAlignment="1">
      <alignment horizontal="center" vertical="center"/>
    </xf>
    <xf numFmtId="0" fontId="141" fillId="0" borderId="0" xfId="0" applyFont="1" applyBorder="1" applyAlignment="1">
      <alignment/>
    </xf>
    <xf numFmtId="0" fontId="147" fillId="39" borderId="14" xfId="0" applyFont="1" applyFill="1" applyBorder="1" applyAlignment="1">
      <alignment horizontal="center" vertical="center"/>
    </xf>
    <xf numFmtId="0" fontId="152" fillId="39" borderId="15" xfId="0" applyFont="1" applyFill="1" applyBorder="1" applyAlignment="1">
      <alignment horizontal="center" vertical="center"/>
    </xf>
    <xf numFmtId="4" fontId="153" fillId="34" borderId="14" xfId="0" applyNumberFormat="1" applyFont="1" applyFill="1" applyBorder="1" applyAlignment="1">
      <alignment horizontal="center" vertical="center"/>
    </xf>
    <xf numFmtId="0" fontId="152" fillId="0" borderId="0" xfId="0" applyFont="1" applyAlignment="1">
      <alignment/>
    </xf>
    <xf numFmtId="49" fontId="8" fillId="39" borderId="86" xfId="49" applyNumberFormat="1" applyFont="1" applyFill="1" applyBorder="1" applyAlignment="1">
      <alignment horizontal="center" vertical="center" wrapText="1"/>
      <protection/>
    </xf>
    <xf numFmtId="49" fontId="8" fillId="39" borderId="92" xfId="49" applyNumberFormat="1" applyFont="1" applyFill="1" applyBorder="1" applyAlignment="1">
      <alignment horizontal="center" vertical="center" wrapText="1"/>
      <protection/>
    </xf>
    <xf numFmtId="0" fontId="18" fillId="0" borderId="0" xfId="49" applyFont="1" applyAlignment="1">
      <alignment horizontal="right"/>
      <protection/>
    </xf>
    <xf numFmtId="49" fontId="19" fillId="41" borderId="93" xfId="49" applyNumberFormat="1" applyFont="1" applyFill="1" applyBorder="1" applyAlignment="1">
      <alignment horizontal="center" vertical="top" wrapText="1"/>
      <protection/>
    </xf>
    <xf numFmtId="49" fontId="19" fillId="41" borderId="94" xfId="49" applyNumberFormat="1" applyFont="1" applyFill="1" applyBorder="1" applyAlignment="1">
      <alignment horizontal="center" vertical="top" wrapText="1"/>
      <protection/>
    </xf>
    <xf numFmtId="49" fontId="19" fillId="41" borderId="86" xfId="49" applyNumberFormat="1" applyFont="1" applyFill="1" applyBorder="1" applyAlignment="1">
      <alignment horizontal="center" vertical="top" wrapText="1"/>
      <protection/>
    </xf>
    <xf numFmtId="49" fontId="9" fillId="41" borderId="91" xfId="49" applyNumberFormat="1" applyFont="1" applyFill="1" applyBorder="1" applyAlignment="1">
      <alignment horizontal="center" vertical="center" wrapText="1"/>
      <protection/>
    </xf>
    <xf numFmtId="49" fontId="9" fillId="41" borderId="13" xfId="49" applyNumberFormat="1" applyFont="1" applyFill="1" applyBorder="1" applyAlignment="1">
      <alignment horizontal="center" vertical="center" wrapText="1"/>
      <protection/>
    </xf>
    <xf numFmtId="49" fontId="9" fillId="41" borderId="95" xfId="49" applyNumberFormat="1" applyFont="1" applyFill="1" applyBorder="1" applyAlignment="1">
      <alignment horizontal="center" vertical="center" wrapText="1"/>
      <protection/>
    </xf>
    <xf numFmtId="0" fontId="21" fillId="39" borderId="72" xfId="49" applyFont="1" applyFill="1" applyBorder="1" applyAlignment="1">
      <alignment horizontal="center" vertical="center"/>
      <protection/>
    </xf>
    <xf numFmtId="0" fontId="21" fillId="39" borderId="15" xfId="49" applyFont="1" applyFill="1" applyBorder="1" applyAlignment="1">
      <alignment horizontal="center" vertical="center"/>
      <protection/>
    </xf>
    <xf numFmtId="0" fontId="22" fillId="39" borderId="72" xfId="49" applyFont="1" applyFill="1" applyBorder="1" applyAlignment="1">
      <alignment horizontal="center" vertical="center"/>
      <protection/>
    </xf>
    <xf numFmtId="0" fontId="22" fillId="39" borderId="15" xfId="49" applyFont="1" applyFill="1" applyBorder="1" applyAlignment="1">
      <alignment horizontal="center" vertical="center"/>
      <protection/>
    </xf>
    <xf numFmtId="49" fontId="7" fillId="39" borderId="72" xfId="49" applyNumberFormat="1" applyFont="1" applyFill="1" applyBorder="1" applyAlignment="1">
      <alignment horizontal="center" vertical="center"/>
      <protection/>
    </xf>
    <xf numFmtId="49" fontId="7" fillId="39" borderId="15" xfId="49" applyNumberFormat="1" applyFont="1" applyFill="1" applyBorder="1" applyAlignment="1">
      <alignment horizontal="center" vertical="center"/>
      <protection/>
    </xf>
    <xf numFmtId="49" fontId="8" fillId="39" borderId="72" xfId="49" applyNumberFormat="1" applyFont="1" applyFill="1" applyBorder="1" applyAlignment="1">
      <alignment horizontal="center" vertical="center" wrapText="1"/>
      <protection/>
    </xf>
    <xf numFmtId="49" fontId="8" fillId="39" borderId="15" xfId="49" applyNumberFormat="1" applyFont="1" applyFill="1" applyBorder="1" applyAlignment="1">
      <alignment horizontal="center" vertical="center" wrapText="1"/>
      <protection/>
    </xf>
    <xf numFmtId="49" fontId="7" fillId="39" borderId="90" xfId="49" applyNumberFormat="1" applyFont="1" applyFill="1" applyBorder="1" applyAlignment="1">
      <alignment horizontal="center" vertical="center"/>
      <protection/>
    </xf>
    <xf numFmtId="4" fontId="148" fillId="34" borderId="14" xfId="49" applyNumberFormat="1" applyFont="1" applyFill="1" applyBorder="1" applyAlignment="1">
      <alignment horizontal="center" vertical="center"/>
      <protection/>
    </xf>
    <xf numFmtId="0" fontId="148" fillId="0" borderId="0" xfId="0" applyFont="1" applyAlignment="1">
      <alignment horizontal="right"/>
    </xf>
    <xf numFmtId="49" fontId="26" fillId="34" borderId="14" xfId="49" applyNumberFormat="1" applyFont="1" applyFill="1" applyBorder="1" applyAlignment="1">
      <alignment horizontal="center" vertical="center"/>
      <protection/>
    </xf>
    <xf numFmtId="0" fontId="6" fillId="0" borderId="0" xfId="51" applyFont="1" applyBorder="1" applyAlignment="1">
      <alignment horizontal="right" vertical="center"/>
      <protection/>
    </xf>
    <xf numFmtId="0" fontId="145" fillId="35" borderId="14" xfId="0" applyFont="1" applyFill="1" applyBorder="1" applyAlignment="1">
      <alignment horizontal="center" vertical="center" wrapText="1"/>
    </xf>
    <xf numFmtId="0" fontId="133" fillId="33" borderId="13" xfId="0" applyFont="1" applyFill="1" applyBorder="1" applyAlignment="1">
      <alignment horizontal="center" vertical="top" wrapText="1" readingOrder="2"/>
    </xf>
    <xf numFmtId="0" fontId="128" fillId="33" borderId="0" xfId="0" applyFont="1" applyFill="1" applyAlignment="1">
      <alignment horizontal="center" vertical="center" wrapText="1" readingOrder="2"/>
    </xf>
    <xf numFmtId="0" fontId="136" fillId="0" borderId="0" xfId="0" applyFont="1" applyAlignment="1">
      <alignment horizontal="right" vertical="center"/>
    </xf>
    <xf numFmtId="0" fontId="129" fillId="0" borderId="14" xfId="0" applyFont="1" applyBorder="1" applyAlignment="1">
      <alignment horizontal="center" vertical="center" readingOrder="1"/>
    </xf>
    <xf numFmtId="0" fontId="136" fillId="0" borderId="14" xfId="0" applyFont="1" applyBorder="1" applyAlignment="1">
      <alignment horizontal="center" vertical="center" wrapText="1"/>
    </xf>
    <xf numFmtId="0" fontId="133" fillId="36" borderId="14" xfId="0" applyFont="1" applyFill="1" applyBorder="1" applyAlignment="1">
      <alignment horizontal="center" vertical="center" readingOrder="1"/>
    </xf>
    <xf numFmtId="0" fontId="134" fillId="37" borderId="14" xfId="0" applyFont="1" applyFill="1" applyBorder="1" applyAlignment="1">
      <alignment horizontal="center" vertical="center" readingOrder="2"/>
    </xf>
    <xf numFmtId="0" fontId="133" fillId="36" borderId="14" xfId="0" applyFont="1" applyFill="1" applyBorder="1" applyAlignment="1">
      <alignment horizontal="center" vertical="center" readingOrder="2"/>
    </xf>
    <xf numFmtId="0" fontId="133" fillId="36" borderId="14" xfId="0" applyFont="1" applyFill="1" applyBorder="1" applyAlignment="1">
      <alignment horizontal="center" vertical="center"/>
    </xf>
    <xf numFmtId="0" fontId="134" fillId="37" borderId="36" xfId="0" applyFont="1" applyFill="1" applyBorder="1" applyAlignment="1">
      <alignment horizontal="center" vertical="center" readingOrder="2"/>
    </xf>
    <xf numFmtId="0" fontId="134" fillId="37" borderId="74" xfId="0" applyFont="1" applyFill="1" applyBorder="1" applyAlignment="1">
      <alignment horizontal="center" vertical="center" readingOrder="2"/>
    </xf>
    <xf numFmtId="0" fontId="134" fillId="37" borderId="23" xfId="0" applyFont="1" applyFill="1" applyBorder="1" applyAlignment="1">
      <alignment horizontal="center" vertical="center" readingOrder="2"/>
    </xf>
    <xf numFmtId="0" fontId="134" fillId="38" borderId="14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49" fontId="9" fillId="0" borderId="0" xfId="0" applyNumberFormat="1" applyFont="1" applyBorder="1" applyAlignment="1">
      <alignment horizontal="right" vertical="center"/>
    </xf>
    <xf numFmtId="0" fontId="133" fillId="0" borderId="0" xfId="0" applyFont="1" applyAlignment="1">
      <alignment horizontal="right"/>
    </xf>
    <xf numFmtId="0" fontId="156" fillId="38" borderId="93" xfId="0" applyFont="1" applyFill="1" applyBorder="1" applyAlignment="1">
      <alignment horizontal="center" vertical="center"/>
    </xf>
    <xf numFmtId="0" fontId="156" fillId="38" borderId="94" xfId="0" applyFont="1" applyFill="1" applyBorder="1" applyAlignment="1">
      <alignment horizontal="center" vertical="center"/>
    </xf>
    <xf numFmtId="0" fontId="156" fillId="38" borderId="86" xfId="0" applyFont="1" applyFill="1" applyBorder="1" applyAlignment="1">
      <alignment horizontal="center" vertical="center"/>
    </xf>
    <xf numFmtId="0" fontId="129" fillId="38" borderId="91" xfId="0" applyFont="1" applyFill="1" applyBorder="1" applyAlignment="1">
      <alignment horizontal="center" vertical="center" wrapText="1"/>
    </xf>
    <xf numFmtId="0" fontId="129" fillId="38" borderId="13" xfId="0" applyFont="1" applyFill="1" applyBorder="1" applyAlignment="1">
      <alignment horizontal="center" vertical="center" wrapText="1"/>
    </xf>
    <xf numFmtId="0" fontId="129" fillId="38" borderId="95" xfId="0" applyFont="1" applyFill="1" applyBorder="1" applyAlignment="1">
      <alignment horizontal="center" vertical="center" wrapText="1"/>
    </xf>
    <xf numFmtId="0" fontId="129" fillId="0" borderId="14" xfId="0" applyFont="1" applyBorder="1" applyAlignment="1">
      <alignment horizontal="center" vertical="center" wrapText="1"/>
    </xf>
    <xf numFmtId="0" fontId="128" fillId="38" borderId="93" xfId="0" applyFont="1" applyFill="1" applyBorder="1" applyAlignment="1">
      <alignment horizontal="center" vertical="center" wrapText="1" readingOrder="2"/>
    </xf>
    <xf numFmtId="0" fontId="128" fillId="38" borderId="94" xfId="0" applyFont="1" applyFill="1" applyBorder="1" applyAlignment="1">
      <alignment horizontal="center" vertical="center" wrapText="1" readingOrder="2"/>
    </xf>
    <xf numFmtId="0" fontId="128" fillId="38" borderId="86" xfId="0" applyFont="1" applyFill="1" applyBorder="1" applyAlignment="1">
      <alignment horizontal="center" vertical="center" wrapText="1" readingOrder="2"/>
    </xf>
    <xf numFmtId="0" fontId="128" fillId="38" borderId="87" xfId="0" applyFont="1" applyFill="1" applyBorder="1" applyAlignment="1">
      <alignment horizontal="center" vertical="center" wrapText="1" readingOrder="2"/>
    </xf>
    <xf numFmtId="0" fontId="128" fillId="38" borderId="0" xfId="0" applyFont="1" applyFill="1" applyBorder="1" applyAlignment="1">
      <alignment horizontal="center" vertical="center" wrapText="1" readingOrder="2"/>
    </xf>
    <xf numFmtId="0" fontId="128" fillId="38" borderId="96" xfId="0" applyFont="1" applyFill="1" applyBorder="1" applyAlignment="1">
      <alignment horizontal="center" vertical="center" wrapText="1" readingOrder="2"/>
    </xf>
    <xf numFmtId="0" fontId="133" fillId="38" borderId="87" xfId="0" applyFont="1" applyFill="1" applyBorder="1" applyAlignment="1">
      <alignment horizontal="center" vertical="top" wrapText="1" readingOrder="2"/>
    </xf>
    <xf numFmtId="0" fontId="133" fillId="38" borderId="0" xfId="0" applyFont="1" applyFill="1" applyBorder="1" applyAlignment="1">
      <alignment horizontal="center" vertical="top" wrapText="1" readingOrder="2"/>
    </xf>
    <xf numFmtId="0" fontId="133" fillId="38" borderId="96" xfId="0" applyFont="1" applyFill="1" applyBorder="1" applyAlignment="1">
      <alignment horizontal="center" vertical="top" wrapText="1" readingOrder="2"/>
    </xf>
    <xf numFmtId="0" fontId="133" fillId="38" borderId="91" xfId="0" applyFont="1" applyFill="1" applyBorder="1" applyAlignment="1">
      <alignment horizontal="center" vertical="top" wrapText="1" readingOrder="2"/>
    </xf>
    <xf numFmtId="0" fontId="133" fillId="38" borderId="13" xfId="0" applyFont="1" applyFill="1" applyBorder="1" applyAlignment="1">
      <alignment horizontal="center" vertical="top" wrapText="1" readingOrder="2"/>
    </xf>
    <xf numFmtId="0" fontId="133" fillId="38" borderId="95" xfId="0" applyFont="1" applyFill="1" applyBorder="1" applyAlignment="1">
      <alignment horizontal="center" vertical="top" wrapText="1" readingOrder="2"/>
    </xf>
    <xf numFmtId="0" fontId="134" fillId="35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4" fillId="0" borderId="0" xfId="0" applyFont="1" applyAlignment="1">
      <alignment horizontal="right"/>
    </xf>
    <xf numFmtId="0" fontId="135" fillId="0" borderId="0" xfId="0" applyFont="1" applyAlignment="1">
      <alignment horizontal="center"/>
    </xf>
    <xf numFmtId="0" fontId="3" fillId="0" borderId="0" xfId="51" applyFont="1" applyBorder="1" applyAlignment="1">
      <alignment horizontal="right"/>
      <protection/>
    </xf>
    <xf numFmtId="0" fontId="4" fillId="0" borderId="0" xfId="51" applyFont="1" applyBorder="1" applyAlignment="1">
      <alignment horizontal="right"/>
      <protection/>
    </xf>
    <xf numFmtId="0" fontId="133" fillId="33" borderId="0" xfId="0" applyFont="1" applyFill="1" applyAlignment="1">
      <alignment horizontal="center" vertical="center" wrapText="1" readingOrder="2"/>
    </xf>
    <xf numFmtId="0" fontId="4" fillId="0" borderId="0" xfId="51" applyFont="1" applyBorder="1" applyAlignment="1">
      <alignment horizontal="right" vertical="center"/>
      <protection/>
    </xf>
    <xf numFmtId="0" fontId="126" fillId="35" borderId="14" xfId="0" applyFont="1" applyFill="1" applyBorder="1" applyAlignment="1">
      <alignment horizontal="center" vertical="center" wrapText="1"/>
    </xf>
    <xf numFmtId="0" fontId="156" fillId="38" borderId="93" xfId="0" applyFont="1" applyFill="1" applyBorder="1" applyAlignment="1">
      <alignment horizontal="center" vertical="center" readingOrder="1"/>
    </xf>
    <xf numFmtId="0" fontId="156" fillId="38" borderId="94" xfId="0" applyFont="1" applyFill="1" applyBorder="1" applyAlignment="1">
      <alignment horizontal="center" vertical="center" readingOrder="1"/>
    </xf>
    <xf numFmtId="0" fontId="156" fillId="38" borderId="86" xfId="0" applyFont="1" applyFill="1" applyBorder="1" applyAlignment="1">
      <alignment horizontal="center" vertical="center" readingOrder="1"/>
    </xf>
    <xf numFmtId="0" fontId="126" fillId="38" borderId="91" xfId="0" applyFont="1" applyFill="1" applyBorder="1" applyAlignment="1">
      <alignment horizontal="center" vertical="center" wrapText="1"/>
    </xf>
    <xf numFmtId="0" fontId="126" fillId="38" borderId="13" xfId="0" applyFont="1" applyFill="1" applyBorder="1" applyAlignment="1">
      <alignment horizontal="center" vertical="center" wrapText="1"/>
    </xf>
    <xf numFmtId="0" fontId="126" fillId="38" borderId="95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readingOrder="1"/>
    </xf>
    <xf numFmtId="0" fontId="0" fillId="0" borderId="14" xfId="0" applyFont="1" applyBorder="1" applyAlignment="1">
      <alignment horizontal="center" vertical="center" wrapText="1"/>
    </xf>
    <xf numFmtId="0" fontId="133" fillId="37" borderId="14" xfId="0" applyFont="1" applyFill="1" applyBorder="1" applyAlignment="1">
      <alignment horizontal="center" vertical="center"/>
    </xf>
    <xf numFmtId="0" fontId="134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0" fontId="28" fillId="39" borderId="97" xfId="50" applyFont="1" applyFill="1" applyBorder="1" applyAlignment="1">
      <alignment horizontal="center" vertical="center"/>
      <protection/>
    </xf>
    <xf numFmtId="0" fontId="28" fillId="39" borderId="38" xfId="50" applyFont="1" applyFill="1" applyBorder="1" applyAlignment="1">
      <alignment horizontal="center" vertical="center"/>
      <protection/>
    </xf>
    <xf numFmtId="0" fontId="16" fillId="41" borderId="98" xfId="50" applyFont="1" applyFill="1" applyBorder="1" applyAlignment="1">
      <alignment horizontal="left" vertical="center"/>
      <protection/>
    </xf>
    <xf numFmtId="0" fontId="16" fillId="41" borderId="65" xfId="50" applyFont="1" applyFill="1" applyBorder="1" applyAlignment="1">
      <alignment horizontal="left" vertical="center"/>
      <protection/>
    </xf>
    <xf numFmtId="0" fontId="143" fillId="39" borderId="99" xfId="0" applyFont="1" applyFill="1" applyBorder="1" applyAlignment="1">
      <alignment horizontal="center" vertical="center" wrapText="1"/>
    </xf>
    <xf numFmtId="0" fontId="143" fillId="39" borderId="100" xfId="0" applyFont="1" applyFill="1" applyBorder="1" applyAlignment="1">
      <alignment horizontal="center" vertical="center" wrapText="1"/>
    </xf>
    <xf numFmtId="0" fontId="145" fillId="39" borderId="99" xfId="0" applyFont="1" applyFill="1" applyBorder="1" applyAlignment="1">
      <alignment horizontal="center" vertical="center" wrapText="1"/>
    </xf>
    <xf numFmtId="0" fontId="145" fillId="39" borderId="100" xfId="0" applyFont="1" applyFill="1" applyBorder="1" applyAlignment="1">
      <alignment horizontal="center" vertical="center" wrapText="1"/>
    </xf>
    <xf numFmtId="0" fontId="39" fillId="39" borderId="101" xfId="50" applyFont="1" applyFill="1" applyBorder="1" applyAlignment="1">
      <alignment horizontal="center" vertical="center"/>
      <protection/>
    </xf>
    <xf numFmtId="0" fontId="39" fillId="39" borderId="102" xfId="50" applyFont="1" applyFill="1" applyBorder="1" applyAlignment="1">
      <alignment horizontal="center" vertical="center"/>
      <protection/>
    </xf>
    <xf numFmtId="0" fontId="147" fillId="39" borderId="99" xfId="0" applyFont="1" applyFill="1" applyBorder="1" applyAlignment="1">
      <alignment horizontal="center" vertical="center" wrapText="1"/>
    </xf>
    <xf numFmtId="0" fontId="147" fillId="39" borderId="100" xfId="0" applyFont="1" applyFill="1" applyBorder="1" applyAlignment="1">
      <alignment horizontal="center" vertical="center" wrapText="1"/>
    </xf>
    <xf numFmtId="0" fontId="145" fillId="39" borderId="103" xfId="0" applyFont="1" applyFill="1" applyBorder="1" applyAlignment="1">
      <alignment horizontal="center" vertical="center" wrapText="1"/>
    </xf>
    <xf numFmtId="0" fontId="145" fillId="39" borderId="43" xfId="0" applyFont="1" applyFill="1" applyBorder="1" applyAlignment="1">
      <alignment horizontal="center" vertical="center" wrapText="1"/>
    </xf>
    <xf numFmtId="0" fontId="145" fillId="39" borderId="42" xfId="0" applyFont="1" applyFill="1" applyBorder="1" applyAlignment="1">
      <alignment horizontal="center" vertical="center" wrapText="1"/>
    </xf>
    <xf numFmtId="0" fontId="29" fillId="41" borderId="36" xfId="51" applyFont="1" applyFill="1" applyBorder="1" applyAlignment="1">
      <alignment horizontal="center" vertical="center"/>
      <protection/>
    </xf>
    <xf numFmtId="0" fontId="157" fillId="0" borderId="74" xfId="0" applyFont="1" applyBorder="1" applyAlignment="1">
      <alignment/>
    </xf>
    <xf numFmtId="0" fontId="157" fillId="0" borderId="23" xfId="0" applyFont="1" applyBorder="1" applyAlignment="1">
      <alignment/>
    </xf>
    <xf numFmtId="0" fontId="146" fillId="39" borderId="99" xfId="0" applyFont="1" applyFill="1" applyBorder="1" applyAlignment="1">
      <alignment horizontal="center" vertical="center" wrapText="1"/>
    </xf>
    <xf numFmtId="0" fontId="146" fillId="39" borderId="100" xfId="0" applyFont="1" applyFill="1" applyBorder="1" applyAlignment="1">
      <alignment horizontal="center" vertical="center" wrapText="1"/>
    </xf>
    <xf numFmtId="0" fontId="143" fillId="39" borderId="103" xfId="0" applyFont="1" applyFill="1" applyBorder="1" applyAlignment="1">
      <alignment horizontal="center" vertical="center" wrapText="1"/>
    </xf>
    <xf numFmtId="0" fontId="143" fillId="39" borderId="43" xfId="0" applyFont="1" applyFill="1" applyBorder="1" applyAlignment="1">
      <alignment horizontal="center" vertical="center" wrapText="1"/>
    </xf>
    <xf numFmtId="0" fontId="143" fillId="39" borderId="42" xfId="0" applyFont="1" applyFill="1" applyBorder="1" applyAlignment="1">
      <alignment horizontal="center" vertical="center" wrapText="1"/>
    </xf>
    <xf numFmtId="0" fontId="146" fillId="39" borderId="104" xfId="0" applyFont="1" applyFill="1" applyBorder="1" applyAlignment="1">
      <alignment horizontal="center" vertical="center" wrapText="1"/>
    </xf>
    <xf numFmtId="0" fontId="146" fillId="39" borderId="105" xfId="0" applyFont="1" applyFill="1" applyBorder="1" applyAlignment="1">
      <alignment horizontal="center" vertical="center" wrapText="1"/>
    </xf>
    <xf numFmtId="0" fontId="146" fillId="39" borderId="106" xfId="0" applyFont="1" applyFill="1" applyBorder="1" applyAlignment="1">
      <alignment horizontal="center" vertical="center" wrapText="1"/>
    </xf>
    <xf numFmtId="0" fontId="146" fillId="39" borderId="107" xfId="0" applyFont="1" applyFill="1" applyBorder="1" applyAlignment="1">
      <alignment horizontal="center" vertical="center" wrapText="1"/>
    </xf>
    <xf numFmtId="0" fontId="143" fillId="39" borderId="108" xfId="0" applyFont="1" applyFill="1" applyBorder="1" applyAlignment="1">
      <alignment horizontal="center" vertical="center" wrapText="1"/>
    </xf>
    <xf numFmtId="0" fontId="143" fillId="39" borderId="109" xfId="0" applyFont="1" applyFill="1" applyBorder="1" applyAlignment="1">
      <alignment horizontal="center" vertical="center" wrapText="1"/>
    </xf>
    <xf numFmtId="49" fontId="53" fillId="0" borderId="0" xfId="0" applyNumberFormat="1" applyFont="1" applyBorder="1" applyAlignment="1">
      <alignment horizontal="center" vertical="center"/>
    </xf>
    <xf numFmtId="0" fontId="15" fillId="47" borderId="39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8" fillId="39" borderId="101" xfId="50" applyFont="1" applyFill="1" applyBorder="1" applyAlignment="1">
      <alignment horizontal="center" vertical="center"/>
      <protection/>
    </xf>
    <xf numFmtId="0" fontId="28" fillId="39" borderId="102" xfId="50" applyFont="1" applyFill="1" applyBorder="1" applyAlignment="1">
      <alignment horizontal="center" vertical="center"/>
      <protection/>
    </xf>
    <xf numFmtId="0" fontId="37" fillId="0" borderId="0" xfId="51" applyFont="1" applyBorder="1" applyAlignment="1">
      <alignment horizontal="right" vertical="center"/>
      <protection/>
    </xf>
    <xf numFmtId="0" fontId="50" fillId="41" borderId="110" xfId="51" applyFont="1" applyFill="1" applyBorder="1" applyAlignment="1">
      <alignment horizontal="center" vertical="center"/>
      <protection/>
    </xf>
    <xf numFmtId="0" fontId="158" fillId="0" borderId="37" xfId="0" applyFont="1" applyBorder="1" applyAlignment="1">
      <alignment/>
    </xf>
    <xf numFmtId="0" fontId="158" fillId="0" borderId="111" xfId="0" applyFont="1" applyBorder="1" applyAlignment="1">
      <alignment/>
    </xf>
    <xf numFmtId="0" fontId="39" fillId="41" borderId="112" xfId="51" applyFont="1" applyFill="1" applyBorder="1" applyAlignment="1">
      <alignment horizontal="center" vertical="center"/>
      <protection/>
    </xf>
    <xf numFmtId="0" fontId="39" fillId="41" borderId="113" xfId="51" applyFont="1" applyFill="1" applyBorder="1" applyAlignment="1">
      <alignment horizontal="center" vertical="center"/>
      <protection/>
    </xf>
    <xf numFmtId="0" fontId="39" fillId="41" borderId="114" xfId="51" applyFont="1" applyFill="1" applyBorder="1" applyAlignment="1">
      <alignment horizontal="center" vertical="center"/>
      <protection/>
    </xf>
    <xf numFmtId="0" fontId="141" fillId="0" borderId="103" xfId="0" applyFont="1" applyBorder="1" applyAlignment="1">
      <alignment horizontal="center" vertical="center" wrapText="1"/>
    </xf>
    <xf numFmtId="0" fontId="141" fillId="0" borderId="43" xfId="0" applyFont="1" applyBorder="1" applyAlignment="1">
      <alignment horizontal="center" vertical="center" wrapText="1"/>
    </xf>
    <xf numFmtId="0" fontId="141" fillId="0" borderId="42" xfId="0" applyFont="1" applyBorder="1" applyAlignment="1">
      <alignment horizontal="center" vertical="center" wrapText="1"/>
    </xf>
    <xf numFmtId="0" fontId="16" fillId="37" borderId="103" xfId="0" applyFont="1" applyFill="1" applyBorder="1" applyAlignment="1">
      <alignment horizontal="center" vertical="center"/>
    </xf>
    <xf numFmtId="0" fontId="16" fillId="37" borderId="43" xfId="0" applyFont="1" applyFill="1" applyBorder="1" applyAlignment="1">
      <alignment horizontal="center" vertical="center"/>
    </xf>
    <xf numFmtId="0" fontId="17" fillId="42" borderId="115" xfId="0" applyFont="1" applyFill="1" applyBorder="1" applyAlignment="1">
      <alignment horizontal="left" vertical="center"/>
    </xf>
    <xf numFmtId="0" fontId="17" fillId="42" borderId="32" xfId="0" applyFont="1" applyFill="1" applyBorder="1" applyAlignment="1">
      <alignment horizontal="left" vertical="center"/>
    </xf>
    <xf numFmtId="0" fontId="159" fillId="44" borderId="116" xfId="0" applyFont="1" applyFill="1" applyBorder="1" applyAlignment="1">
      <alignment horizontal="center" vertical="center"/>
    </xf>
    <xf numFmtId="0" fontId="159" fillId="44" borderId="117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43" fillId="16" borderId="93" xfId="0" applyFont="1" applyFill="1" applyBorder="1" applyAlignment="1">
      <alignment horizontal="center" vertical="center"/>
    </xf>
    <xf numFmtId="0" fontId="160" fillId="16" borderId="94" xfId="0" applyFont="1" applyFill="1" applyBorder="1" applyAlignment="1">
      <alignment horizontal="center" vertical="center"/>
    </xf>
    <xf numFmtId="0" fontId="160" fillId="16" borderId="86" xfId="0" applyFont="1" applyFill="1" applyBorder="1" applyAlignment="1">
      <alignment horizontal="center" vertical="center"/>
    </xf>
    <xf numFmtId="0" fontId="160" fillId="16" borderId="87" xfId="0" applyFont="1" applyFill="1" applyBorder="1" applyAlignment="1">
      <alignment horizontal="center" vertical="center"/>
    </xf>
    <xf numFmtId="0" fontId="160" fillId="16" borderId="0" xfId="0" applyFont="1" applyFill="1" applyBorder="1" applyAlignment="1">
      <alignment horizontal="center" vertical="center"/>
    </xf>
    <xf numFmtId="0" fontId="160" fillId="16" borderId="96" xfId="0" applyFont="1" applyFill="1" applyBorder="1" applyAlignment="1">
      <alignment horizontal="center" vertical="center"/>
    </xf>
    <xf numFmtId="0" fontId="152" fillId="16" borderId="91" xfId="0" applyFont="1" applyFill="1" applyBorder="1" applyAlignment="1">
      <alignment horizontal="center" vertical="center" wrapText="1"/>
    </xf>
    <xf numFmtId="0" fontId="152" fillId="16" borderId="13" xfId="0" applyFont="1" applyFill="1" applyBorder="1" applyAlignment="1">
      <alignment horizontal="center" vertical="center" wrapText="1"/>
    </xf>
    <xf numFmtId="0" fontId="152" fillId="16" borderId="95" xfId="0" applyFont="1" applyFill="1" applyBorder="1" applyAlignment="1">
      <alignment horizontal="center" vertical="center" wrapText="1"/>
    </xf>
    <xf numFmtId="0" fontId="15" fillId="12" borderId="14" xfId="0" applyFont="1" applyFill="1" applyBorder="1" applyAlignment="1">
      <alignment horizontal="left" vertical="center" wrapText="1"/>
    </xf>
    <xf numFmtId="0" fontId="129" fillId="0" borderId="0" xfId="0" applyFont="1" applyAlignment="1">
      <alignment horizontal="right"/>
    </xf>
    <xf numFmtId="0" fontId="130" fillId="0" borderId="0" xfId="0" applyFont="1" applyAlignment="1">
      <alignment horizontal="right"/>
    </xf>
    <xf numFmtId="0" fontId="17" fillId="42" borderId="14" xfId="0" applyFont="1" applyFill="1" applyBorder="1" applyAlignment="1">
      <alignment horizontal="left" vertical="center"/>
    </xf>
    <xf numFmtId="0" fontId="15" fillId="12" borderId="115" xfId="0" applyFont="1" applyFill="1" applyBorder="1" applyAlignment="1">
      <alignment horizontal="left" vertical="center" wrapText="1"/>
    </xf>
    <xf numFmtId="0" fontId="15" fillId="12" borderId="32" xfId="0" applyFont="1" applyFill="1" applyBorder="1" applyAlignment="1">
      <alignment horizontal="left" vertical="center" wrapText="1"/>
    </xf>
    <xf numFmtId="0" fontId="151" fillId="0" borderId="0" xfId="0" applyFont="1" applyAlignment="1">
      <alignment horizontal="center"/>
    </xf>
    <xf numFmtId="0" fontId="151" fillId="0" borderId="0" xfId="0" applyFont="1" applyAlignment="1">
      <alignment horizontal="center" vertical="center"/>
    </xf>
    <xf numFmtId="0" fontId="17" fillId="12" borderId="12" xfId="0" applyFont="1" applyFill="1" applyBorder="1" applyAlignment="1">
      <alignment horizontal="center" vertical="center" wrapText="1"/>
    </xf>
    <xf numFmtId="0" fontId="10" fillId="46" borderId="93" xfId="51" applyFont="1" applyFill="1" applyBorder="1" applyAlignment="1">
      <alignment horizontal="center" vertical="center" wrapText="1"/>
      <protection/>
    </xf>
    <xf numFmtId="0" fontId="10" fillId="46" borderId="94" xfId="51" applyFont="1" applyFill="1" applyBorder="1" applyAlignment="1">
      <alignment horizontal="center" vertical="center" wrapText="1"/>
      <protection/>
    </xf>
    <xf numFmtId="0" fontId="10" fillId="46" borderId="86" xfId="51" applyFont="1" applyFill="1" applyBorder="1" applyAlignment="1">
      <alignment horizontal="center" vertical="center" wrapText="1"/>
      <protection/>
    </xf>
    <xf numFmtId="0" fontId="10" fillId="46" borderId="87" xfId="51" applyFont="1" applyFill="1" applyBorder="1" applyAlignment="1">
      <alignment horizontal="center" vertical="center" wrapText="1"/>
      <protection/>
    </xf>
    <xf numFmtId="0" fontId="10" fillId="46" borderId="0" xfId="51" applyFont="1" applyFill="1" applyBorder="1" applyAlignment="1">
      <alignment horizontal="center" vertical="center" wrapText="1"/>
      <protection/>
    </xf>
    <xf numFmtId="0" fontId="10" fillId="46" borderId="96" xfId="51" applyFont="1" applyFill="1" applyBorder="1" applyAlignment="1">
      <alignment horizontal="center" vertical="center" wrapText="1"/>
      <protection/>
    </xf>
    <xf numFmtId="0" fontId="145" fillId="46" borderId="91" xfId="0" applyFont="1" applyFill="1" applyBorder="1" applyAlignment="1">
      <alignment horizontal="center" vertical="center" wrapText="1"/>
    </xf>
    <xf numFmtId="0" fontId="145" fillId="46" borderId="13" xfId="0" applyFont="1" applyFill="1" applyBorder="1" applyAlignment="1">
      <alignment horizontal="center" vertical="center" wrapText="1"/>
    </xf>
    <xf numFmtId="0" fontId="145" fillId="46" borderId="95" xfId="0" applyFont="1" applyFill="1" applyBorder="1" applyAlignment="1">
      <alignment horizontal="center" vertical="center" wrapText="1"/>
    </xf>
    <xf numFmtId="0" fontId="15" fillId="12" borderId="12" xfId="0" applyFont="1" applyFill="1" applyBorder="1" applyAlignment="1">
      <alignment horizontal="center" vertical="center" wrapText="1"/>
    </xf>
    <xf numFmtId="0" fontId="17" fillId="47" borderId="118" xfId="0" applyFont="1" applyFill="1" applyBorder="1" applyAlignment="1">
      <alignment horizontal="left" vertical="center" wrapText="1"/>
    </xf>
    <xf numFmtId="0" fontId="17" fillId="47" borderId="32" xfId="0" applyFont="1" applyFill="1" applyBorder="1" applyAlignment="1">
      <alignment horizontal="left" vertical="center" wrapText="1"/>
    </xf>
    <xf numFmtId="0" fontId="50" fillId="46" borderId="12" xfId="0" applyFont="1" applyFill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33" fillId="41" borderId="91" xfId="0" applyFont="1" applyFill="1" applyBorder="1" applyAlignment="1">
      <alignment horizontal="center" vertical="center"/>
    </xf>
    <xf numFmtId="0" fontId="133" fillId="41" borderId="13" xfId="0" applyFont="1" applyFill="1" applyBorder="1" applyAlignment="1">
      <alignment horizontal="center" vertical="center"/>
    </xf>
    <xf numFmtId="0" fontId="133" fillId="41" borderId="95" xfId="0" applyFont="1" applyFill="1" applyBorder="1" applyAlignment="1">
      <alignment horizontal="center" vertical="center"/>
    </xf>
    <xf numFmtId="0" fontId="3" fillId="0" borderId="0" xfId="51" applyFont="1" applyBorder="1" applyAlignment="1">
      <alignment horizontal="right" vertical="center"/>
      <protection/>
    </xf>
    <xf numFmtId="0" fontId="16" fillId="37" borderId="51" xfId="0" applyFont="1" applyFill="1" applyBorder="1" applyAlignment="1">
      <alignment horizontal="center" vertical="center"/>
    </xf>
    <xf numFmtId="0" fontId="28" fillId="41" borderId="97" xfId="0" applyFont="1" applyFill="1" applyBorder="1" applyAlignment="1">
      <alignment horizontal="center" vertical="center"/>
    </xf>
    <xf numFmtId="0" fontId="28" fillId="41" borderId="119" xfId="0" applyFont="1" applyFill="1" applyBorder="1" applyAlignment="1">
      <alignment horizontal="center" vertical="center"/>
    </xf>
    <xf numFmtId="0" fontId="10" fillId="41" borderId="93" xfId="51" applyFont="1" applyFill="1" applyBorder="1" applyAlignment="1">
      <alignment horizontal="center" vertical="center"/>
      <protection/>
    </xf>
    <xf numFmtId="0" fontId="10" fillId="41" borderId="94" xfId="51" applyFont="1" applyFill="1" applyBorder="1" applyAlignment="1">
      <alignment horizontal="center" vertical="center"/>
      <protection/>
    </xf>
    <xf numFmtId="0" fontId="10" fillId="41" borderId="86" xfId="51" applyFont="1" applyFill="1" applyBorder="1" applyAlignment="1">
      <alignment horizontal="center" vertical="center"/>
      <protection/>
    </xf>
    <xf numFmtId="0" fontId="10" fillId="41" borderId="87" xfId="51" applyFont="1" applyFill="1" applyBorder="1" applyAlignment="1">
      <alignment horizontal="center" vertical="center"/>
      <protection/>
    </xf>
    <xf numFmtId="0" fontId="10" fillId="41" borderId="0" xfId="51" applyFont="1" applyFill="1" applyBorder="1" applyAlignment="1">
      <alignment horizontal="center" vertical="center"/>
      <protection/>
    </xf>
    <xf numFmtId="0" fontId="10" fillId="41" borderId="96" xfId="51" applyFont="1" applyFill="1" applyBorder="1" applyAlignment="1">
      <alignment horizontal="center" vertical="center"/>
      <protection/>
    </xf>
    <xf numFmtId="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161" fillId="9" borderId="2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/>
    </xf>
    <xf numFmtId="0" fontId="134" fillId="0" borderId="120" xfId="0" applyFont="1" applyBorder="1" applyAlignment="1">
      <alignment horizontal="center" vertical="center" wrapText="1"/>
    </xf>
    <xf numFmtId="0" fontId="134" fillId="0" borderId="27" xfId="0" applyFont="1" applyBorder="1" applyAlignment="1">
      <alignment horizontal="center" vertical="center" wrapText="1"/>
    </xf>
    <xf numFmtId="0" fontId="161" fillId="34" borderId="24" xfId="0" applyFont="1" applyFill="1" applyBorder="1" applyAlignment="1">
      <alignment horizontal="center" vertical="center" wrapText="1"/>
    </xf>
    <xf numFmtId="0" fontId="29" fillId="9" borderId="93" xfId="0" applyFont="1" applyFill="1" applyBorder="1" applyAlignment="1">
      <alignment horizontal="center" vertical="center"/>
    </xf>
    <xf numFmtId="0" fontId="29" fillId="9" borderId="94" xfId="0" applyFont="1" applyFill="1" applyBorder="1" applyAlignment="1">
      <alignment horizontal="center" vertical="center"/>
    </xf>
    <xf numFmtId="0" fontId="29" fillId="9" borderId="86" xfId="0" applyFont="1" applyFill="1" applyBorder="1" applyAlignment="1">
      <alignment horizontal="center" vertical="center"/>
    </xf>
    <xf numFmtId="0" fontId="8" fillId="9" borderId="91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8" fillId="9" borderId="95" xfId="0" applyFont="1" applyFill="1" applyBorder="1" applyAlignment="1">
      <alignment horizontal="center" vertical="center" wrapText="1"/>
    </xf>
    <xf numFmtId="0" fontId="162" fillId="0" borderId="121" xfId="0" applyFont="1" applyBorder="1" applyAlignment="1">
      <alignment horizontal="center" vertical="center" textRotation="135" wrapText="1"/>
    </xf>
    <xf numFmtId="0" fontId="162" fillId="0" borderId="122" xfId="0" applyFont="1" applyBorder="1" applyAlignment="1">
      <alignment horizontal="center" vertical="center" textRotation="135" wrapText="1"/>
    </xf>
    <xf numFmtId="0" fontId="156" fillId="38" borderId="93" xfId="0" applyFont="1" applyFill="1" applyBorder="1" applyAlignment="1">
      <alignment horizontal="center" wrapText="1"/>
    </xf>
    <xf numFmtId="0" fontId="156" fillId="38" borderId="94" xfId="0" applyFont="1" applyFill="1" applyBorder="1" applyAlignment="1">
      <alignment horizontal="center" wrapText="1"/>
    </xf>
    <xf numFmtId="0" fontId="156" fillId="38" borderId="86" xfId="0" applyFont="1" applyFill="1" applyBorder="1" applyAlignment="1">
      <alignment horizontal="center" wrapText="1"/>
    </xf>
    <xf numFmtId="0" fontId="0" fillId="38" borderId="91" xfId="0" applyFill="1" applyBorder="1" applyAlignment="1">
      <alignment horizontal="center" wrapText="1"/>
    </xf>
    <xf numFmtId="0" fontId="0" fillId="38" borderId="13" xfId="0" applyFill="1" applyBorder="1" applyAlignment="1">
      <alignment horizontal="center" wrapText="1"/>
    </xf>
    <xf numFmtId="0" fontId="0" fillId="38" borderId="95" xfId="0" applyFill="1" applyBorder="1" applyAlignment="1">
      <alignment horizontal="center" wrapText="1"/>
    </xf>
    <xf numFmtId="0" fontId="129" fillId="0" borderId="123" xfId="0" applyFont="1" applyBorder="1" applyAlignment="1">
      <alignment horizontal="center" vertical="center" wrapText="1"/>
    </xf>
    <xf numFmtId="0" fontId="129" fillId="0" borderId="121" xfId="0" applyFont="1" applyBorder="1" applyAlignment="1">
      <alignment horizontal="center" vertical="center" wrapText="1"/>
    </xf>
    <xf numFmtId="0" fontId="129" fillId="0" borderId="122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0" fillId="0" borderId="121" xfId="0" applyBorder="1" applyAlignment="1">
      <alignment horizontal="center" vertical="center" wrapText="1"/>
    </xf>
    <xf numFmtId="0" fontId="0" fillId="0" borderId="1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62" fillId="0" borderId="14" xfId="0" applyFont="1" applyBorder="1" applyAlignment="1">
      <alignment horizontal="center" vertical="center" textRotation="135" wrapText="1"/>
    </xf>
    <xf numFmtId="0" fontId="126" fillId="35" borderId="124" xfId="0" applyFont="1" applyFill="1" applyBorder="1" applyAlignment="1">
      <alignment horizontal="center" vertical="center" wrapText="1"/>
    </xf>
    <xf numFmtId="0" fontId="126" fillId="35" borderId="125" xfId="0" applyFont="1" applyFill="1" applyBorder="1" applyAlignment="1">
      <alignment horizontal="center" vertical="center" wrapText="1"/>
    </xf>
    <xf numFmtId="0" fontId="126" fillId="35" borderId="126" xfId="0" applyFont="1" applyFill="1" applyBorder="1" applyAlignment="1">
      <alignment horizontal="center" vertical="center" wrapText="1"/>
    </xf>
    <xf numFmtId="0" fontId="126" fillId="35" borderId="20" xfId="0" applyFont="1" applyFill="1" applyBorder="1" applyAlignment="1">
      <alignment horizontal="center" vertical="center" wrapText="1"/>
    </xf>
    <xf numFmtId="0" fontId="0" fillId="0" borderId="121" xfId="0" applyFont="1" applyBorder="1" applyAlignment="1">
      <alignment horizontal="center" vertical="center" wrapText="1"/>
    </xf>
    <xf numFmtId="0" fontId="0" fillId="0" borderId="127" xfId="0" applyBorder="1" applyAlignment="1">
      <alignment horizontal="center" vertical="center" wrapText="1"/>
    </xf>
    <xf numFmtId="0" fontId="126" fillId="35" borderId="14" xfId="0" applyFont="1" applyFill="1" applyBorder="1" applyAlignment="1">
      <alignment horizontal="center" wrapText="1"/>
    </xf>
    <xf numFmtId="0" fontId="126" fillId="35" borderId="128" xfId="0" applyFont="1" applyFill="1" applyBorder="1" applyAlignment="1">
      <alignment horizontal="center" vertical="center" wrapText="1"/>
    </xf>
    <xf numFmtId="0" fontId="126" fillId="35" borderId="129" xfId="0" applyFont="1" applyFill="1" applyBorder="1" applyAlignment="1">
      <alignment horizontal="center" vertical="center" wrapText="1"/>
    </xf>
    <xf numFmtId="49" fontId="126" fillId="35" borderId="72" xfId="0" applyNumberFormat="1" applyFont="1" applyFill="1" applyBorder="1" applyAlignment="1">
      <alignment horizontal="center" vertical="center" wrapText="1"/>
    </xf>
    <xf numFmtId="49" fontId="126" fillId="35" borderId="15" xfId="0" applyNumberFormat="1" applyFont="1" applyFill="1" applyBorder="1" applyAlignment="1">
      <alignment horizontal="center" vertical="center" wrapText="1"/>
    </xf>
    <xf numFmtId="49" fontId="126" fillId="35" borderId="14" xfId="0" applyNumberFormat="1" applyFont="1" applyFill="1" applyBorder="1" applyAlignment="1">
      <alignment horizontal="center" vertical="center" wrapText="1"/>
    </xf>
    <xf numFmtId="0" fontId="126" fillId="35" borderId="123" xfId="0" applyFont="1" applyFill="1" applyBorder="1" applyAlignment="1">
      <alignment horizontal="center" vertical="center" wrapText="1"/>
    </xf>
    <xf numFmtId="0" fontId="126" fillId="35" borderId="122" xfId="0" applyFont="1" applyFill="1" applyBorder="1" applyAlignment="1">
      <alignment horizontal="center" vertical="center" wrapText="1"/>
    </xf>
    <xf numFmtId="0" fontId="126" fillId="35" borderId="130" xfId="0" applyFont="1" applyFill="1" applyBorder="1" applyAlignment="1">
      <alignment horizontal="center" wrapText="1"/>
    </xf>
    <xf numFmtId="0" fontId="126" fillId="35" borderId="131" xfId="0" applyFont="1" applyFill="1" applyBorder="1" applyAlignment="1">
      <alignment horizontal="center" wrapText="1"/>
    </xf>
    <xf numFmtId="4" fontId="28" fillId="0" borderId="72" xfId="0" applyNumberFormat="1" applyFont="1" applyBorder="1" applyAlignment="1">
      <alignment horizontal="center" vertical="center" wrapText="1"/>
    </xf>
    <xf numFmtId="4" fontId="28" fillId="0" borderId="90" xfId="0" applyNumberFormat="1" applyFont="1" applyBorder="1" applyAlignment="1">
      <alignment horizontal="center" vertical="center" wrapText="1"/>
    </xf>
    <xf numFmtId="0" fontId="126" fillId="0" borderId="0" xfId="0" applyFont="1" applyAlignment="1">
      <alignment horizontal="right"/>
    </xf>
    <xf numFmtId="0" fontId="78" fillId="0" borderId="0" xfId="0" applyFont="1" applyAlignment="1">
      <alignment horizontal="right"/>
    </xf>
    <xf numFmtId="0" fontId="163" fillId="39" borderId="36" xfId="0" applyFont="1" applyFill="1" applyBorder="1" applyAlignment="1">
      <alignment horizontal="center" vertical="center" wrapText="1"/>
    </xf>
    <xf numFmtId="0" fontId="163" fillId="39" borderId="74" xfId="0" applyFont="1" applyFill="1" applyBorder="1" applyAlignment="1">
      <alignment horizontal="center" vertical="center" wrapText="1"/>
    </xf>
    <xf numFmtId="0" fontId="163" fillId="39" borderId="23" xfId="0" applyFont="1" applyFill="1" applyBorder="1" applyAlignment="1">
      <alignment horizontal="center" vertical="center" wrapText="1"/>
    </xf>
    <xf numFmtId="0" fontId="99" fillId="0" borderId="93" xfId="0" applyFont="1" applyBorder="1" applyAlignment="1">
      <alignment horizontal="center" vertical="center" wrapText="1"/>
    </xf>
    <xf numFmtId="0" fontId="99" fillId="0" borderId="87" xfId="0" applyFont="1" applyBorder="1" applyAlignment="1">
      <alignment horizontal="center" vertical="center" wrapText="1"/>
    </xf>
    <xf numFmtId="0" fontId="99" fillId="0" borderId="91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9" fillId="0" borderId="0" xfId="0" applyFont="1" applyBorder="1" applyAlignment="1">
      <alignment horizontal="center" vertical="center" textRotation="135" wrapText="1"/>
    </xf>
    <xf numFmtId="4" fontId="28" fillId="0" borderId="14" xfId="0" applyNumberFormat="1" applyFont="1" applyBorder="1" applyAlignment="1">
      <alignment horizontal="center" vertical="center" wrapText="1"/>
    </xf>
    <xf numFmtId="172" fontId="15" fillId="0" borderId="90" xfId="44" applyNumberFormat="1" applyFont="1" applyBorder="1" applyAlignment="1">
      <alignment horizontal="center" vertical="center" wrapText="1"/>
    </xf>
    <xf numFmtId="172" fontId="15" fillId="0" borderId="15" xfId="44" applyNumberFormat="1" applyFont="1" applyBorder="1" applyAlignment="1">
      <alignment horizontal="center" vertical="center" wrapText="1"/>
    </xf>
    <xf numFmtId="0" fontId="99" fillId="0" borderId="72" xfId="0" applyFont="1" applyBorder="1" applyAlignment="1">
      <alignment horizontal="center" vertical="center" wrapText="1"/>
    </xf>
    <xf numFmtId="0" fontId="99" fillId="0" borderId="90" xfId="0" applyFont="1" applyBorder="1" applyAlignment="1">
      <alignment horizontal="center" vertical="center" wrapText="1"/>
    </xf>
    <xf numFmtId="0" fontId="99" fillId="0" borderId="15" xfId="0" applyFont="1" applyBorder="1" applyAlignment="1">
      <alignment horizontal="center" vertical="center" wrapText="1"/>
    </xf>
    <xf numFmtId="172" fontId="15" fillId="0" borderId="72" xfId="44" applyNumberFormat="1" applyFont="1" applyBorder="1" applyAlignment="1">
      <alignment horizontal="center" vertical="center" wrapText="1"/>
    </xf>
    <xf numFmtId="0" fontId="150" fillId="33" borderId="118" xfId="0" applyFont="1" applyFill="1" applyBorder="1" applyAlignment="1">
      <alignment horizontal="center" vertical="center"/>
    </xf>
    <xf numFmtId="0" fontId="150" fillId="33" borderId="132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50" fillId="33" borderId="133" xfId="0" applyFont="1" applyFill="1" applyBorder="1" applyAlignment="1">
      <alignment horizontal="center" vertical="center"/>
    </xf>
    <xf numFmtId="0" fontId="150" fillId="33" borderId="23" xfId="0" applyFont="1" applyFill="1" applyBorder="1" applyAlignment="1">
      <alignment horizontal="center" vertical="center"/>
    </xf>
    <xf numFmtId="0" fontId="150" fillId="33" borderId="130" xfId="0" applyFont="1" applyFill="1" applyBorder="1" applyAlignment="1">
      <alignment horizontal="center" vertical="center"/>
    </xf>
    <xf numFmtId="0" fontId="150" fillId="33" borderId="134" xfId="0" applyFont="1" applyFill="1" applyBorder="1" applyAlignment="1">
      <alignment horizontal="center" vertical="center"/>
    </xf>
    <xf numFmtId="0" fontId="141" fillId="33" borderId="14" xfId="0" applyFont="1" applyFill="1" applyBorder="1" applyAlignment="1">
      <alignment horizontal="center" vertical="center"/>
    </xf>
    <xf numFmtId="0" fontId="164" fillId="41" borderId="36" xfId="0" applyFont="1" applyFill="1" applyBorder="1" applyAlignment="1">
      <alignment horizontal="center" vertical="center"/>
    </xf>
    <xf numFmtId="0" fontId="164" fillId="41" borderId="74" xfId="0" applyFont="1" applyFill="1" applyBorder="1" applyAlignment="1">
      <alignment horizontal="center" vertical="center"/>
    </xf>
    <xf numFmtId="0" fontId="164" fillId="41" borderId="23" xfId="0" applyFont="1" applyFill="1" applyBorder="1" applyAlignment="1">
      <alignment horizontal="center" vertical="center"/>
    </xf>
    <xf numFmtId="0" fontId="165" fillId="8" borderId="93" xfId="0" applyFont="1" applyFill="1" applyBorder="1" applyAlignment="1">
      <alignment horizontal="right" vertical="center"/>
    </xf>
    <xf numFmtId="0" fontId="165" fillId="8" borderId="94" xfId="0" applyFont="1" applyFill="1" applyBorder="1" applyAlignment="1">
      <alignment horizontal="right" vertical="center"/>
    </xf>
    <xf numFmtId="0" fontId="165" fillId="8" borderId="86" xfId="0" applyFont="1" applyFill="1" applyBorder="1" applyAlignment="1">
      <alignment horizontal="right" vertical="center"/>
    </xf>
    <xf numFmtId="0" fontId="165" fillId="8" borderId="91" xfId="0" applyFont="1" applyFill="1" applyBorder="1" applyAlignment="1">
      <alignment horizontal="right" vertical="center"/>
    </xf>
    <xf numFmtId="0" fontId="165" fillId="8" borderId="13" xfId="0" applyFont="1" applyFill="1" applyBorder="1" applyAlignment="1">
      <alignment horizontal="right" vertical="center"/>
    </xf>
    <xf numFmtId="0" fontId="165" fillId="8" borderId="95" xfId="0" applyFont="1" applyFill="1" applyBorder="1" applyAlignment="1">
      <alignment horizontal="right" vertical="center"/>
    </xf>
    <xf numFmtId="0" fontId="152" fillId="8" borderId="36" xfId="0" applyFont="1" applyFill="1" applyBorder="1" applyAlignment="1">
      <alignment horizontal="center" vertical="center"/>
    </xf>
    <xf numFmtId="0" fontId="152" fillId="8" borderId="74" xfId="0" applyFont="1" applyFill="1" applyBorder="1" applyAlignment="1">
      <alignment horizontal="center" vertical="center"/>
    </xf>
    <xf numFmtId="0" fontId="152" fillId="8" borderId="23" xfId="0" applyFont="1" applyFill="1" applyBorder="1" applyAlignment="1">
      <alignment horizontal="center" vertical="center"/>
    </xf>
    <xf numFmtId="0" fontId="155" fillId="33" borderId="36" xfId="0" applyFont="1" applyFill="1" applyBorder="1" applyAlignment="1">
      <alignment horizontal="center" vertical="center"/>
    </xf>
    <xf numFmtId="0" fontId="155" fillId="33" borderId="74" xfId="0" applyFont="1" applyFill="1" applyBorder="1" applyAlignment="1">
      <alignment horizontal="center" vertical="center"/>
    </xf>
    <xf numFmtId="0" fontId="155" fillId="33" borderId="23" xfId="0" applyFont="1" applyFill="1" applyBorder="1" applyAlignment="1">
      <alignment horizontal="center" vertical="center"/>
    </xf>
    <xf numFmtId="4" fontId="145" fillId="33" borderId="0" xfId="44" applyNumberFormat="1" applyFont="1" applyFill="1" applyAlignment="1">
      <alignment horizontal="right" vertical="center"/>
    </xf>
    <xf numFmtId="0" fontId="150" fillId="33" borderId="135" xfId="0" applyFont="1" applyFill="1" applyBorder="1" applyAlignment="1">
      <alignment horizontal="center" vertical="center"/>
    </xf>
    <xf numFmtId="0" fontId="150" fillId="33" borderId="92" xfId="0" applyFont="1" applyFill="1" applyBorder="1" applyAlignment="1">
      <alignment horizontal="center" vertical="center"/>
    </xf>
    <xf numFmtId="0" fontId="164" fillId="33" borderId="136" xfId="0" applyFont="1" applyFill="1" applyBorder="1" applyAlignment="1">
      <alignment horizontal="center" vertical="center" textRotation="180"/>
    </xf>
    <xf numFmtId="0" fontId="164" fillId="33" borderId="137" xfId="0" applyFont="1" applyFill="1" applyBorder="1" applyAlignment="1">
      <alignment horizontal="center" vertical="center" textRotation="180"/>
    </xf>
    <xf numFmtId="0" fontId="155" fillId="33" borderId="136" xfId="0" applyFont="1" applyFill="1" applyBorder="1" applyAlignment="1">
      <alignment horizontal="center" vertical="center" textRotation="180"/>
    </xf>
    <xf numFmtId="0" fontId="155" fillId="33" borderId="137" xfId="0" applyFont="1" applyFill="1" applyBorder="1" applyAlignment="1">
      <alignment horizontal="center" vertical="center" textRotation="180"/>
    </xf>
    <xf numFmtId="0" fontId="135" fillId="0" borderId="137" xfId="0" applyFont="1" applyBorder="1" applyAlignment="1">
      <alignment/>
    </xf>
    <xf numFmtId="0" fontId="155" fillId="33" borderId="138" xfId="0" applyFont="1" applyFill="1" applyBorder="1" applyAlignment="1">
      <alignment horizontal="center" vertical="center" textRotation="180"/>
    </xf>
    <xf numFmtId="0" fontId="145" fillId="33" borderId="136" xfId="0" applyFont="1" applyFill="1" applyBorder="1" applyAlignment="1">
      <alignment horizontal="center" vertical="center" wrapText="1"/>
    </xf>
    <xf numFmtId="0" fontId="145" fillId="33" borderId="137" xfId="0" applyFont="1" applyFill="1" applyBorder="1" applyAlignment="1">
      <alignment horizontal="center" vertical="center" wrapText="1"/>
    </xf>
    <xf numFmtId="0" fontId="145" fillId="33" borderId="138" xfId="0" applyFont="1" applyFill="1" applyBorder="1" applyAlignment="1">
      <alignment horizontal="center" vertical="center" wrapText="1"/>
    </xf>
    <xf numFmtId="0" fontId="166" fillId="33" borderId="72" xfId="0" applyFont="1" applyFill="1" applyBorder="1" applyAlignment="1">
      <alignment horizontal="center" vertical="center" textRotation="180"/>
    </xf>
    <xf numFmtId="0" fontId="166" fillId="33" borderId="90" xfId="0" applyFont="1" applyFill="1" applyBorder="1" applyAlignment="1">
      <alignment horizontal="center" vertical="center" textRotation="180"/>
    </xf>
    <xf numFmtId="0" fontId="166" fillId="33" borderId="15" xfId="0" applyFont="1" applyFill="1" applyBorder="1" applyAlignment="1">
      <alignment horizontal="center" vertical="center" textRotation="180"/>
    </xf>
    <xf numFmtId="0" fontId="6" fillId="0" borderId="0" xfId="0" applyFont="1" applyBorder="1" applyAlignment="1">
      <alignment horizontal="right" vertical="center"/>
    </xf>
    <xf numFmtId="0" fontId="7" fillId="44" borderId="118" xfId="0" applyFont="1" applyFill="1" applyBorder="1" applyAlignment="1">
      <alignment horizontal="center" vertical="center"/>
    </xf>
    <xf numFmtId="0" fontId="7" fillId="44" borderId="56" xfId="0" applyFont="1" applyFill="1" applyBorder="1" applyAlignment="1">
      <alignment horizontal="center" vertical="center"/>
    </xf>
    <xf numFmtId="0" fontId="7" fillId="44" borderId="32" xfId="0" applyFont="1" applyFill="1" applyBorder="1" applyAlignment="1">
      <alignment horizontal="center" vertical="center"/>
    </xf>
    <xf numFmtId="0" fontId="35" fillId="39" borderId="118" xfId="0" applyFont="1" applyFill="1" applyBorder="1" applyAlignment="1">
      <alignment horizontal="center" vertical="center"/>
    </xf>
    <xf numFmtId="0" fontId="35" fillId="39" borderId="56" xfId="0" applyFont="1" applyFill="1" applyBorder="1" applyAlignment="1">
      <alignment horizontal="center" vertical="center"/>
    </xf>
    <xf numFmtId="0" fontId="35" fillId="39" borderId="32" xfId="0" applyFont="1" applyFill="1" applyBorder="1" applyAlignment="1">
      <alignment horizontal="center" vertical="center"/>
    </xf>
    <xf numFmtId="0" fontId="160" fillId="0" borderId="118" xfId="0" applyFont="1" applyBorder="1" applyAlignment="1">
      <alignment horizontal="center"/>
    </xf>
    <xf numFmtId="0" fontId="160" fillId="0" borderId="56" xfId="0" applyFont="1" applyBorder="1" applyAlignment="1">
      <alignment horizontal="center"/>
    </xf>
    <xf numFmtId="0" fontId="160" fillId="0" borderId="32" xfId="0" applyFont="1" applyBorder="1" applyAlignment="1">
      <alignment horizontal="center"/>
    </xf>
    <xf numFmtId="0" fontId="167" fillId="38" borderId="93" xfId="0" applyFont="1" applyFill="1" applyBorder="1" applyAlignment="1">
      <alignment horizontal="center" vertical="center"/>
    </xf>
    <xf numFmtId="0" fontId="167" fillId="38" borderId="94" xfId="0" applyFont="1" applyFill="1" applyBorder="1" applyAlignment="1">
      <alignment horizontal="center" vertical="center"/>
    </xf>
    <xf numFmtId="0" fontId="167" fillId="38" borderId="86" xfId="0" applyFont="1" applyFill="1" applyBorder="1" applyAlignment="1">
      <alignment horizontal="center" vertical="center"/>
    </xf>
    <xf numFmtId="0" fontId="167" fillId="38" borderId="87" xfId="0" applyFont="1" applyFill="1" applyBorder="1" applyAlignment="1">
      <alignment horizontal="center" vertical="center"/>
    </xf>
    <xf numFmtId="0" fontId="167" fillId="38" borderId="0" xfId="0" applyFont="1" applyFill="1" applyBorder="1" applyAlignment="1">
      <alignment horizontal="center" vertical="center"/>
    </xf>
    <xf numFmtId="0" fontId="167" fillId="38" borderId="96" xfId="0" applyFont="1" applyFill="1" applyBorder="1" applyAlignment="1">
      <alignment horizontal="center" vertical="center"/>
    </xf>
    <xf numFmtId="0" fontId="145" fillId="38" borderId="91" xfId="0" applyFont="1" applyFill="1" applyBorder="1" applyAlignment="1">
      <alignment horizontal="center" vertical="center" readingOrder="2"/>
    </xf>
    <xf numFmtId="0" fontId="145" fillId="38" borderId="13" xfId="0" applyFont="1" applyFill="1" applyBorder="1" applyAlignment="1">
      <alignment horizontal="center" vertical="center" readingOrder="2"/>
    </xf>
    <xf numFmtId="0" fontId="145" fillId="38" borderId="95" xfId="0" applyFont="1" applyFill="1" applyBorder="1" applyAlignment="1">
      <alignment horizontal="center" vertical="center" readingOrder="2"/>
    </xf>
    <xf numFmtId="0" fontId="155" fillId="39" borderId="93" xfId="0" applyFont="1" applyFill="1" applyBorder="1" applyAlignment="1">
      <alignment horizontal="center" vertical="center"/>
    </xf>
    <xf numFmtId="0" fontId="155" fillId="39" borderId="94" xfId="0" applyFont="1" applyFill="1" applyBorder="1" applyAlignment="1">
      <alignment horizontal="center" vertical="center"/>
    </xf>
    <xf numFmtId="0" fontId="155" fillId="39" borderId="86" xfId="0" applyFont="1" applyFill="1" applyBorder="1" applyAlignment="1">
      <alignment horizontal="center" vertical="center"/>
    </xf>
    <xf numFmtId="0" fontId="155" fillId="39" borderId="87" xfId="0" applyFont="1" applyFill="1" applyBorder="1" applyAlignment="1">
      <alignment horizontal="center" vertical="center"/>
    </xf>
    <xf numFmtId="0" fontId="155" fillId="39" borderId="0" xfId="0" applyFont="1" applyFill="1" applyBorder="1" applyAlignment="1">
      <alignment horizontal="center" vertical="center"/>
    </xf>
    <xf numFmtId="0" fontId="155" fillId="39" borderId="96" xfId="0" applyFont="1" applyFill="1" applyBorder="1" applyAlignment="1">
      <alignment horizontal="center" vertical="center"/>
    </xf>
    <xf numFmtId="0" fontId="155" fillId="39" borderId="91" xfId="0" applyFont="1" applyFill="1" applyBorder="1" applyAlignment="1">
      <alignment horizontal="center" vertical="center"/>
    </xf>
    <xf numFmtId="0" fontId="155" fillId="39" borderId="13" xfId="0" applyFont="1" applyFill="1" applyBorder="1" applyAlignment="1">
      <alignment horizontal="center" vertical="center"/>
    </xf>
    <xf numFmtId="0" fontId="155" fillId="39" borderId="95" xfId="0" applyFont="1" applyFill="1" applyBorder="1" applyAlignment="1">
      <alignment horizontal="center" vertical="center"/>
    </xf>
    <xf numFmtId="0" fontId="145" fillId="39" borderId="36" xfId="0" applyFont="1" applyFill="1" applyBorder="1" applyAlignment="1">
      <alignment horizontal="center"/>
    </xf>
    <xf numFmtId="0" fontId="145" fillId="39" borderId="74" xfId="0" applyFont="1" applyFill="1" applyBorder="1" applyAlignment="1">
      <alignment horizontal="center"/>
    </xf>
    <xf numFmtId="0" fontId="145" fillId="39" borderId="23" xfId="0" applyFont="1" applyFill="1" applyBorder="1" applyAlignment="1">
      <alignment horizontal="center"/>
    </xf>
    <xf numFmtId="0" fontId="143" fillId="39" borderId="91" xfId="0" applyFont="1" applyFill="1" applyBorder="1" applyAlignment="1">
      <alignment horizontal="center" vertical="center" wrapText="1"/>
    </xf>
    <xf numFmtId="0" fontId="143" fillId="39" borderId="95" xfId="0" applyFont="1" applyFill="1" applyBorder="1" applyAlignment="1">
      <alignment horizontal="center" vertical="center" wrapText="1"/>
    </xf>
    <xf numFmtId="0" fontId="152" fillId="39" borderId="91" xfId="0" applyFont="1" applyFill="1" applyBorder="1" applyAlignment="1">
      <alignment horizontal="center"/>
    </xf>
    <xf numFmtId="0" fontId="152" fillId="39" borderId="95" xfId="0" applyFont="1" applyFill="1" applyBorder="1" applyAlignment="1">
      <alignment horizontal="center"/>
    </xf>
    <xf numFmtId="0" fontId="152" fillId="41" borderId="36" xfId="0" applyFont="1" applyFill="1" applyBorder="1" applyAlignment="1">
      <alignment horizontal="right" readingOrder="2"/>
    </xf>
    <xf numFmtId="0" fontId="152" fillId="41" borderId="74" xfId="0" applyFont="1" applyFill="1" applyBorder="1" applyAlignment="1">
      <alignment horizontal="right" readingOrder="2"/>
    </xf>
    <xf numFmtId="0" fontId="152" fillId="41" borderId="23" xfId="0" applyFont="1" applyFill="1" applyBorder="1" applyAlignment="1">
      <alignment horizontal="right" readingOrder="2"/>
    </xf>
    <xf numFmtId="0" fontId="145" fillId="41" borderId="91" xfId="0" applyFont="1" applyFill="1" applyBorder="1" applyAlignment="1">
      <alignment horizontal="right" vertical="center"/>
    </xf>
    <xf numFmtId="0" fontId="145" fillId="41" borderId="13" xfId="0" applyFont="1" applyFill="1" applyBorder="1" applyAlignment="1">
      <alignment horizontal="right" vertical="center"/>
    </xf>
    <xf numFmtId="0" fontId="145" fillId="41" borderId="95" xfId="0" applyFont="1" applyFill="1" applyBorder="1" applyAlignment="1">
      <alignment horizontal="right" vertical="center"/>
    </xf>
    <xf numFmtId="0" fontId="145" fillId="37" borderId="36" xfId="0" applyFont="1" applyFill="1" applyBorder="1" applyAlignment="1">
      <alignment horizontal="right" vertical="center"/>
    </xf>
    <xf numFmtId="0" fontId="145" fillId="37" borderId="74" xfId="0" applyFont="1" applyFill="1" applyBorder="1" applyAlignment="1">
      <alignment horizontal="right" vertical="center"/>
    </xf>
    <xf numFmtId="0" fontId="145" fillId="37" borderId="23" xfId="0" applyFont="1" applyFill="1" applyBorder="1" applyAlignment="1">
      <alignment horizontal="right" vertical="center"/>
    </xf>
    <xf numFmtId="4" fontId="145" fillId="37" borderId="36" xfId="0" applyNumberFormat="1" applyFont="1" applyFill="1" applyBorder="1" applyAlignment="1">
      <alignment horizontal="center" vertical="center"/>
    </xf>
    <xf numFmtId="4" fontId="145" fillId="37" borderId="23" xfId="0" applyNumberFormat="1" applyFont="1" applyFill="1" applyBorder="1" applyAlignment="1">
      <alignment horizontal="center" vertical="center"/>
    </xf>
    <xf numFmtId="0" fontId="141" fillId="0" borderId="36" xfId="0" applyFont="1" applyBorder="1" applyAlignment="1">
      <alignment horizontal="right" vertical="center"/>
    </xf>
    <xf numFmtId="0" fontId="141" fillId="0" borderId="74" xfId="0" applyFont="1" applyBorder="1" applyAlignment="1">
      <alignment horizontal="right" vertical="center"/>
    </xf>
    <xf numFmtId="0" fontId="141" fillId="0" borderId="23" xfId="0" applyFont="1" applyBorder="1" applyAlignment="1">
      <alignment horizontal="right" vertical="center"/>
    </xf>
    <xf numFmtId="4" fontId="28" fillId="33" borderId="36" xfId="0" applyNumberFormat="1" applyFont="1" applyFill="1" applyBorder="1" applyAlignment="1">
      <alignment horizontal="center" vertical="center"/>
    </xf>
    <xf numFmtId="4" fontId="28" fillId="33" borderId="23" xfId="0" applyNumberFormat="1" applyFont="1" applyFill="1" applyBorder="1" applyAlignment="1">
      <alignment horizontal="center" vertical="center"/>
    </xf>
    <xf numFmtId="0" fontId="141" fillId="0" borderId="93" xfId="0" applyFont="1" applyBorder="1" applyAlignment="1">
      <alignment horizontal="right" vertical="center"/>
    </xf>
    <xf numFmtId="0" fontId="141" fillId="0" borderId="94" xfId="0" applyFont="1" applyBorder="1" applyAlignment="1">
      <alignment horizontal="right" vertical="center"/>
    </xf>
    <xf numFmtId="0" fontId="141" fillId="0" borderId="86" xfId="0" applyFont="1" applyBorder="1" applyAlignment="1">
      <alignment horizontal="right" vertical="center"/>
    </xf>
    <xf numFmtId="0" fontId="145" fillId="41" borderId="36" xfId="0" applyFont="1" applyFill="1" applyBorder="1" applyAlignment="1">
      <alignment horizontal="right" vertical="center"/>
    </xf>
    <xf numFmtId="0" fontId="145" fillId="41" borderId="74" xfId="0" applyFont="1" applyFill="1" applyBorder="1" applyAlignment="1">
      <alignment horizontal="right" vertical="center"/>
    </xf>
    <xf numFmtId="0" fontId="145" fillId="41" borderId="23" xfId="0" applyFont="1" applyFill="1" applyBorder="1" applyAlignment="1">
      <alignment horizontal="right" vertical="center"/>
    </xf>
    <xf numFmtId="4" fontId="145" fillId="37" borderId="116" xfId="0" applyNumberFormat="1" applyFont="1" applyFill="1" applyBorder="1" applyAlignment="1">
      <alignment horizontal="center"/>
    </xf>
    <xf numFmtId="4" fontId="145" fillId="37" borderId="139" xfId="0" applyNumberFormat="1" applyFont="1" applyFill="1" applyBorder="1" applyAlignment="1">
      <alignment horizontal="center"/>
    </xf>
    <xf numFmtId="0" fontId="141" fillId="0" borderId="36" xfId="0" applyFont="1" applyBorder="1" applyAlignment="1">
      <alignment horizontal="right"/>
    </xf>
    <xf numFmtId="0" fontId="141" fillId="0" borderId="74" xfId="0" applyFont="1" applyBorder="1" applyAlignment="1">
      <alignment horizontal="right"/>
    </xf>
    <xf numFmtId="0" fontId="141" fillId="0" borderId="23" xfId="0" applyFont="1" applyBorder="1" applyAlignment="1">
      <alignment horizontal="right"/>
    </xf>
    <xf numFmtId="4" fontId="145" fillId="33" borderId="36" xfId="0" applyNumberFormat="1" applyFont="1" applyFill="1" applyBorder="1" applyAlignment="1">
      <alignment horizontal="center"/>
    </xf>
    <xf numFmtId="4" fontId="145" fillId="33" borderId="23" xfId="0" applyNumberFormat="1" applyFont="1" applyFill="1" applyBorder="1" applyAlignment="1">
      <alignment horizontal="center"/>
    </xf>
    <xf numFmtId="0" fontId="145" fillId="45" borderId="36" xfId="0" applyFont="1" applyFill="1" applyBorder="1" applyAlignment="1">
      <alignment horizontal="center"/>
    </xf>
    <xf numFmtId="0" fontId="145" fillId="45" borderId="74" xfId="0" applyFont="1" applyFill="1" applyBorder="1" applyAlignment="1">
      <alignment horizontal="center"/>
    </xf>
    <xf numFmtId="0" fontId="145" fillId="45" borderId="23" xfId="0" applyFont="1" applyFill="1" applyBorder="1" applyAlignment="1">
      <alignment horizontal="center"/>
    </xf>
    <xf numFmtId="4" fontId="145" fillId="45" borderId="36" xfId="0" applyNumberFormat="1" applyFont="1" applyFill="1" applyBorder="1" applyAlignment="1">
      <alignment horizontal="center"/>
    </xf>
    <xf numFmtId="4" fontId="145" fillId="45" borderId="23" xfId="0" applyNumberFormat="1" applyFont="1" applyFill="1" applyBorder="1" applyAlignment="1">
      <alignment horizontal="center"/>
    </xf>
    <xf numFmtId="0" fontId="145" fillId="41" borderId="36" xfId="0" applyFont="1" applyFill="1" applyBorder="1" applyAlignment="1">
      <alignment horizontal="right" vertical="center" readingOrder="2"/>
    </xf>
    <xf numFmtId="0" fontId="145" fillId="41" borderId="74" xfId="0" applyFont="1" applyFill="1" applyBorder="1" applyAlignment="1">
      <alignment horizontal="right" vertical="center" readingOrder="2"/>
    </xf>
    <xf numFmtId="0" fontId="145" fillId="41" borderId="23" xfId="0" applyFont="1" applyFill="1" applyBorder="1" applyAlignment="1">
      <alignment horizontal="right" vertical="center" readingOrder="2"/>
    </xf>
    <xf numFmtId="0" fontId="145" fillId="39" borderId="91" xfId="0" applyFont="1" applyFill="1" applyBorder="1" applyAlignment="1">
      <alignment horizontal="right" readingOrder="2"/>
    </xf>
    <xf numFmtId="0" fontId="145" fillId="39" borderId="13" xfId="0" applyFont="1" applyFill="1" applyBorder="1" applyAlignment="1">
      <alignment horizontal="right" readingOrder="2"/>
    </xf>
    <xf numFmtId="0" fontId="145" fillId="39" borderId="95" xfId="0" applyFont="1" applyFill="1" applyBorder="1" applyAlignment="1">
      <alignment horizontal="right" readingOrder="2"/>
    </xf>
    <xf numFmtId="4" fontId="145" fillId="39" borderId="91" xfId="0" applyNumberFormat="1" applyFont="1" applyFill="1" applyBorder="1" applyAlignment="1">
      <alignment horizontal="center" vertical="center"/>
    </xf>
    <xf numFmtId="4" fontId="145" fillId="39" borderId="95" xfId="0" applyNumberFormat="1" applyFont="1" applyFill="1" applyBorder="1" applyAlignment="1">
      <alignment horizontal="center" vertical="center"/>
    </xf>
    <xf numFmtId="4" fontId="141" fillId="33" borderId="140" xfId="0" applyNumberFormat="1" applyFont="1" applyFill="1" applyBorder="1" applyAlignment="1">
      <alignment horizontal="center" vertical="center"/>
    </xf>
    <xf numFmtId="4" fontId="141" fillId="33" borderId="134" xfId="0" applyNumberFormat="1" applyFont="1" applyFill="1" applyBorder="1" applyAlignment="1">
      <alignment horizontal="center" vertical="center"/>
    </xf>
    <xf numFmtId="0" fontId="145" fillId="39" borderId="36" xfId="0" applyFont="1" applyFill="1" applyBorder="1" applyAlignment="1">
      <alignment horizontal="right" readingOrder="2"/>
    </xf>
    <xf numFmtId="0" fontId="145" fillId="39" borderId="74" xfId="0" applyFont="1" applyFill="1" applyBorder="1" applyAlignment="1">
      <alignment horizontal="right" readingOrder="2"/>
    </xf>
    <xf numFmtId="0" fontId="145" fillId="39" borderId="23" xfId="0" applyFont="1" applyFill="1" applyBorder="1" applyAlignment="1">
      <alignment horizontal="right" readingOrder="2"/>
    </xf>
    <xf numFmtId="4" fontId="145" fillId="39" borderId="140" xfId="0" applyNumberFormat="1" applyFont="1" applyFill="1" applyBorder="1" applyAlignment="1">
      <alignment horizontal="center" vertical="center"/>
    </xf>
    <xf numFmtId="4" fontId="145" fillId="39" borderId="134" xfId="0" applyNumberFormat="1" applyFont="1" applyFill="1" applyBorder="1" applyAlignment="1">
      <alignment horizontal="center" vertical="center"/>
    </xf>
    <xf numFmtId="0" fontId="141" fillId="0" borderId="93" xfId="0" applyFont="1" applyBorder="1" applyAlignment="1">
      <alignment horizontal="right"/>
    </xf>
    <xf numFmtId="0" fontId="141" fillId="0" borderId="94" xfId="0" applyFont="1" applyBorder="1" applyAlignment="1">
      <alignment horizontal="right"/>
    </xf>
    <xf numFmtId="0" fontId="141" fillId="0" borderId="86" xfId="0" applyFont="1" applyBorder="1" applyAlignment="1">
      <alignment horizontal="right"/>
    </xf>
    <xf numFmtId="4" fontId="141" fillId="33" borderId="93" xfId="0" applyNumberFormat="1" applyFont="1" applyFill="1" applyBorder="1" applyAlignment="1">
      <alignment horizontal="center" vertical="center"/>
    </xf>
    <xf numFmtId="4" fontId="141" fillId="33" borderId="86" xfId="0" applyNumberFormat="1" applyFont="1" applyFill="1" applyBorder="1" applyAlignment="1">
      <alignment horizontal="center" vertical="center"/>
    </xf>
    <xf numFmtId="4" fontId="141" fillId="33" borderId="36" xfId="0" applyNumberFormat="1" applyFont="1" applyFill="1" applyBorder="1" applyAlignment="1">
      <alignment horizontal="center" vertical="center"/>
    </xf>
    <xf numFmtId="4" fontId="141" fillId="33" borderId="23" xfId="0" applyNumberFormat="1" applyFont="1" applyFill="1" applyBorder="1" applyAlignment="1">
      <alignment horizontal="center" vertical="center"/>
    </xf>
    <xf numFmtId="4" fontId="145" fillId="45" borderId="141" xfId="0" applyNumberFormat="1" applyFont="1" applyFill="1" applyBorder="1" applyAlignment="1">
      <alignment horizontal="center" vertical="center"/>
    </xf>
    <xf numFmtId="4" fontId="145" fillId="45" borderId="92" xfId="0" applyNumberFormat="1" applyFont="1" applyFill="1" applyBorder="1" applyAlignment="1">
      <alignment horizontal="center" vertical="center"/>
    </xf>
    <xf numFmtId="4" fontId="145" fillId="45" borderId="140" xfId="0" applyNumberFormat="1" applyFont="1" applyFill="1" applyBorder="1" applyAlignment="1">
      <alignment horizontal="center" vertical="center"/>
    </xf>
    <xf numFmtId="4" fontId="145" fillId="45" borderId="134" xfId="0" applyNumberFormat="1" applyFont="1" applyFill="1" applyBorder="1" applyAlignment="1">
      <alignment horizontal="center" vertical="center"/>
    </xf>
    <xf numFmtId="0" fontId="145" fillId="35" borderId="36" xfId="0" applyFont="1" applyFill="1" applyBorder="1" applyAlignment="1">
      <alignment horizontal="center"/>
    </xf>
    <xf numFmtId="0" fontId="145" fillId="35" borderId="74" xfId="0" applyFont="1" applyFill="1" applyBorder="1" applyAlignment="1">
      <alignment horizontal="center"/>
    </xf>
    <xf numFmtId="0" fontId="145" fillId="35" borderId="23" xfId="0" applyFont="1" applyFill="1" applyBorder="1" applyAlignment="1">
      <alignment horizontal="center"/>
    </xf>
    <xf numFmtId="4" fontId="145" fillId="35" borderId="36" xfId="0" applyNumberFormat="1" applyFont="1" applyFill="1" applyBorder="1" applyAlignment="1">
      <alignment horizontal="center" vertical="center"/>
    </xf>
    <xf numFmtId="4" fontId="145" fillId="35" borderId="23" xfId="0" applyNumberFormat="1" applyFont="1" applyFill="1" applyBorder="1" applyAlignment="1">
      <alignment horizontal="center" vertical="center"/>
    </xf>
    <xf numFmtId="0" fontId="152" fillId="0" borderId="0" xfId="0" applyFont="1" applyAlignment="1">
      <alignment horizontal="right"/>
    </xf>
    <xf numFmtId="0" fontId="160" fillId="39" borderId="93" xfId="0" applyFont="1" applyFill="1" applyBorder="1" applyAlignment="1">
      <alignment horizontal="center" vertical="center" wrapText="1"/>
    </xf>
    <xf numFmtId="0" fontId="160" fillId="39" borderId="94" xfId="0" applyFont="1" applyFill="1" applyBorder="1" applyAlignment="1">
      <alignment horizontal="center" vertical="center" wrapText="1"/>
    </xf>
    <xf numFmtId="0" fontId="160" fillId="39" borderId="86" xfId="0" applyFont="1" applyFill="1" applyBorder="1" applyAlignment="1">
      <alignment horizontal="center" vertical="center" wrapText="1"/>
    </xf>
    <xf numFmtId="0" fontId="160" fillId="39" borderId="87" xfId="0" applyFont="1" applyFill="1" applyBorder="1" applyAlignment="1">
      <alignment horizontal="center" vertical="center" wrapText="1"/>
    </xf>
    <xf numFmtId="0" fontId="160" fillId="39" borderId="0" xfId="0" applyFont="1" applyFill="1" applyBorder="1" applyAlignment="1">
      <alignment horizontal="center" vertical="center" wrapText="1"/>
    </xf>
    <xf numFmtId="0" fontId="160" fillId="39" borderId="96" xfId="0" applyFont="1" applyFill="1" applyBorder="1" applyAlignment="1">
      <alignment horizontal="center" vertical="center" wrapText="1"/>
    </xf>
    <xf numFmtId="0" fontId="160" fillId="39" borderId="91" xfId="0" applyFont="1" applyFill="1" applyBorder="1" applyAlignment="1">
      <alignment horizontal="center" vertical="center" wrapText="1"/>
    </xf>
    <xf numFmtId="0" fontId="160" fillId="39" borderId="13" xfId="0" applyFont="1" applyFill="1" applyBorder="1" applyAlignment="1">
      <alignment horizontal="center" vertical="center" wrapText="1"/>
    </xf>
    <xf numFmtId="0" fontId="160" fillId="39" borderId="95" xfId="0" applyFont="1" applyFill="1" applyBorder="1" applyAlignment="1">
      <alignment horizontal="center" vertical="center" wrapText="1"/>
    </xf>
    <xf numFmtId="0" fontId="133" fillId="33" borderId="36" xfId="0" applyFont="1" applyFill="1" applyBorder="1" applyAlignment="1">
      <alignment horizontal="right" vertical="center" wrapText="1"/>
    </xf>
    <xf numFmtId="0" fontId="133" fillId="33" borderId="74" xfId="0" applyFont="1" applyFill="1" applyBorder="1" applyAlignment="1">
      <alignment horizontal="right" vertical="center" wrapText="1"/>
    </xf>
    <xf numFmtId="0" fontId="133" fillId="33" borderId="23" xfId="0" applyFont="1" applyFill="1" applyBorder="1" applyAlignment="1">
      <alignment horizontal="right" vertical="center" wrapText="1"/>
    </xf>
    <xf numFmtId="0" fontId="140" fillId="38" borderId="93" xfId="0" applyFont="1" applyFill="1" applyBorder="1" applyAlignment="1">
      <alignment horizontal="center" vertical="center" wrapText="1"/>
    </xf>
    <xf numFmtId="0" fontId="140" fillId="38" borderId="94" xfId="0" applyFont="1" applyFill="1" applyBorder="1" applyAlignment="1">
      <alignment horizontal="center" vertical="center" wrapText="1"/>
    </xf>
    <xf numFmtId="0" fontId="140" fillId="38" borderId="86" xfId="0" applyFont="1" applyFill="1" applyBorder="1" applyAlignment="1">
      <alignment horizontal="center" vertical="center" wrapText="1"/>
    </xf>
    <xf numFmtId="0" fontId="140" fillId="38" borderId="87" xfId="0" applyFont="1" applyFill="1" applyBorder="1" applyAlignment="1">
      <alignment horizontal="center" vertical="center" wrapText="1"/>
    </xf>
    <xf numFmtId="0" fontId="140" fillId="38" borderId="0" xfId="0" applyFont="1" applyFill="1" applyBorder="1" applyAlignment="1">
      <alignment horizontal="center" vertical="center" wrapText="1"/>
    </xf>
    <xf numFmtId="0" fontId="140" fillId="38" borderId="96" xfId="0" applyFont="1" applyFill="1" applyBorder="1" applyAlignment="1">
      <alignment horizontal="center" vertical="center" wrapText="1"/>
    </xf>
    <xf numFmtId="0" fontId="126" fillId="38" borderId="91" xfId="0" applyFont="1" applyFill="1" applyBorder="1" applyAlignment="1">
      <alignment horizontal="center" vertical="center" wrapText="1" readingOrder="2"/>
    </xf>
    <xf numFmtId="0" fontId="126" fillId="38" borderId="13" xfId="0" applyFont="1" applyFill="1" applyBorder="1" applyAlignment="1">
      <alignment horizontal="center" vertical="center" wrapText="1" readingOrder="2"/>
    </xf>
    <xf numFmtId="0" fontId="126" fillId="38" borderId="95" xfId="0" applyFont="1" applyFill="1" applyBorder="1" applyAlignment="1">
      <alignment horizontal="center" vertical="center" wrapText="1" readingOrder="2"/>
    </xf>
    <xf numFmtId="0" fontId="133" fillId="47" borderId="36" xfId="0" applyFont="1" applyFill="1" applyBorder="1" applyAlignment="1">
      <alignment horizontal="right" vertical="center" wrapText="1"/>
    </xf>
    <xf numFmtId="0" fontId="133" fillId="47" borderId="74" xfId="0" applyFont="1" applyFill="1" applyBorder="1" applyAlignment="1">
      <alignment horizontal="right" vertical="center" wrapText="1"/>
    </xf>
    <xf numFmtId="0" fontId="133" fillId="47" borderId="23" xfId="0" applyFont="1" applyFill="1" applyBorder="1" applyAlignment="1">
      <alignment horizontal="right" vertical="center" wrapText="1"/>
    </xf>
    <xf numFmtId="4" fontId="135" fillId="47" borderId="36" xfId="0" applyNumberFormat="1" applyFont="1" applyFill="1" applyBorder="1" applyAlignment="1">
      <alignment horizontal="center" vertical="center" wrapText="1"/>
    </xf>
    <xf numFmtId="4" fontId="135" fillId="47" borderId="74" xfId="0" applyNumberFormat="1" applyFont="1" applyFill="1" applyBorder="1" applyAlignment="1">
      <alignment horizontal="center" vertical="center" wrapText="1"/>
    </xf>
    <xf numFmtId="4" fontId="135" fillId="47" borderId="23" xfId="0" applyNumberFormat="1" applyFont="1" applyFill="1" applyBorder="1" applyAlignment="1">
      <alignment horizontal="center" vertical="center" wrapText="1"/>
    </xf>
    <xf numFmtId="0" fontId="135" fillId="39" borderId="14" xfId="0" applyFont="1" applyFill="1" applyBorder="1" applyAlignment="1">
      <alignment horizontal="center" vertical="center" wrapText="1"/>
    </xf>
    <xf numFmtId="0" fontId="135" fillId="39" borderId="36" xfId="0" applyFont="1" applyFill="1" applyBorder="1" applyAlignment="1">
      <alignment horizontal="center" vertical="center" wrapText="1"/>
    </xf>
    <xf numFmtId="0" fontId="135" fillId="39" borderId="74" xfId="0" applyFont="1" applyFill="1" applyBorder="1" applyAlignment="1">
      <alignment horizontal="center" vertical="center" wrapText="1"/>
    </xf>
    <xf numFmtId="0" fontId="135" fillId="39" borderId="23" xfId="0" applyFont="1" applyFill="1" applyBorder="1" applyAlignment="1">
      <alignment horizontal="center" vertical="center" wrapText="1"/>
    </xf>
    <xf numFmtId="4" fontId="129" fillId="0" borderId="0" xfId="0" applyNumberFormat="1" applyFont="1" applyAlignment="1">
      <alignment horizontal="center"/>
    </xf>
    <xf numFmtId="4" fontId="133" fillId="0" borderId="0" xfId="0" applyNumberFormat="1" applyFont="1" applyAlignment="1">
      <alignment horizontal="center"/>
    </xf>
    <xf numFmtId="0" fontId="126" fillId="0" borderId="0" xfId="0" applyFont="1" applyAlignment="1">
      <alignment horizontal="center" vertical="center" wrapText="1"/>
    </xf>
    <xf numFmtId="0" fontId="145" fillId="37" borderId="36" xfId="0" applyFont="1" applyFill="1" applyBorder="1" applyAlignment="1">
      <alignment horizontal="right" vertical="center" wrapText="1"/>
    </xf>
    <xf numFmtId="0" fontId="145" fillId="37" borderId="74" xfId="0" applyFont="1" applyFill="1" applyBorder="1" applyAlignment="1">
      <alignment horizontal="right" vertical="center" wrapText="1"/>
    </xf>
    <xf numFmtId="0" fontId="145" fillId="37" borderId="23" xfId="0" applyFont="1" applyFill="1" applyBorder="1" applyAlignment="1">
      <alignment horizontal="right" vertical="center" wrapText="1"/>
    </xf>
    <xf numFmtId="0" fontId="159" fillId="38" borderId="93" xfId="0" applyFont="1" applyFill="1" applyBorder="1" applyAlignment="1">
      <alignment horizontal="center" vertical="center"/>
    </xf>
    <xf numFmtId="0" fontId="159" fillId="38" borderId="94" xfId="0" applyFont="1" applyFill="1" applyBorder="1" applyAlignment="1">
      <alignment horizontal="center" vertical="center"/>
    </xf>
    <xf numFmtId="0" fontId="159" fillId="38" borderId="86" xfId="0" applyFont="1" applyFill="1" applyBorder="1" applyAlignment="1">
      <alignment horizontal="center" vertical="center"/>
    </xf>
    <xf numFmtId="0" fontId="159" fillId="38" borderId="87" xfId="0" applyFont="1" applyFill="1" applyBorder="1" applyAlignment="1">
      <alignment horizontal="center" vertical="center"/>
    </xf>
    <xf numFmtId="0" fontId="159" fillId="38" borderId="0" xfId="0" applyFont="1" applyFill="1" applyBorder="1" applyAlignment="1">
      <alignment horizontal="center" vertical="center"/>
    </xf>
    <xf numFmtId="0" fontId="159" fillId="38" borderId="96" xfId="0" applyFont="1" applyFill="1" applyBorder="1" applyAlignment="1">
      <alignment horizontal="center" vertical="center"/>
    </xf>
    <xf numFmtId="0" fontId="164" fillId="39" borderId="93" xfId="0" applyFont="1" applyFill="1" applyBorder="1" applyAlignment="1">
      <alignment horizontal="center" vertical="center" wrapText="1"/>
    </xf>
    <xf numFmtId="0" fontId="164" fillId="39" borderId="94" xfId="0" applyFont="1" applyFill="1" applyBorder="1" applyAlignment="1">
      <alignment horizontal="center" vertical="center" wrapText="1"/>
    </xf>
    <xf numFmtId="0" fontId="164" fillId="39" borderId="86" xfId="0" applyFont="1" applyFill="1" applyBorder="1" applyAlignment="1">
      <alignment horizontal="center" vertical="center" wrapText="1"/>
    </xf>
    <xf numFmtId="0" fontId="164" fillId="39" borderId="87" xfId="0" applyFont="1" applyFill="1" applyBorder="1" applyAlignment="1">
      <alignment horizontal="center" vertical="center" wrapText="1"/>
    </xf>
    <xf numFmtId="0" fontId="164" fillId="39" borderId="0" xfId="0" applyFont="1" applyFill="1" applyBorder="1" applyAlignment="1">
      <alignment horizontal="center" vertical="center" wrapText="1"/>
    </xf>
    <xf numFmtId="0" fontId="164" fillId="39" borderId="96" xfId="0" applyFont="1" applyFill="1" applyBorder="1" applyAlignment="1">
      <alignment horizontal="center" vertical="center" wrapText="1"/>
    </xf>
    <xf numFmtId="0" fontId="164" fillId="39" borderId="91" xfId="0" applyFont="1" applyFill="1" applyBorder="1" applyAlignment="1">
      <alignment horizontal="center" vertical="center" wrapText="1"/>
    </xf>
    <xf numFmtId="0" fontId="164" fillId="39" borderId="13" xfId="0" applyFont="1" applyFill="1" applyBorder="1" applyAlignment="1">
      <alignment horizontal="center" vertical="center" wrapText="1"/>
    </xf>
    <xf numFmtId="0" fontId="164" fillId="39" borderId="95" xfId="0" applyFont="1" applyFill="1" applyBorder="1" applyAlignment="1">
      <alignment horizontal="center" vertical="center" wrapText="1"/>
    </xf>
    <xf numFmtId="0" fontId="164" fillId="35" borderId="36" xfId="0" applyFont="1" applyFill="1" applyBorder="1" applyAlignment="1">
      <alignment horizontal="center" vertical="center"/>
    </xf>
    <xf numFmtId="0" fontId="164" fillId="35" borderId="74" xfId="0" applyFont="1" applyFill="1" applyBorder="1" applyAlignment="1">
      <alignment horizontal="center" vertical="center"/>
    </xf>
    <xf numFmtId="0" fontId="164" fillId="35" borderId="23" xfId="0" applyFont="1" applyFill="1" applyBorder="1" applyAlignment="1">
      <alignment horizontal="center" vertical="center"/>
    </xf>
    <xf numFmtId="0" fontId="155" fillId="41" borderId="36" xfId="0" applyFont="1" applyFill="1" applyBorder="1" applyAlignment="1">
      <alignment horizontal="right" vertical="center" readingOrder="2"/>
    </xf>
    <xf numFmtId="0" fontId="155" fillId="41" borderId="74" xfId="0" applyFont="1" applyFill="1" applyBorder="1" applyAlignment="1">
      <alignment horizontal="right" vertical="center" readingOrder="2"/>
    </xf>
    <xf numFmtId="0" fontId="155" fillId="41" borderId="23" xfId="0" applyFont="1" applyFill="1" applyBorder="1" applyAlignment="1">
      <alignment horizontal="right" vertical="center" readingOrder="2"/>
    </xf>
    <xf numFmtId="0" fontId="141" fillId="0" borderId="91" xfId="0" applyFont="1" applyBorder="1" applyAlignment="1">
      <alignment horizontal="right" vertical="center" wrapText="1"/>
    </xf>
    <xf numFmtId="0" fontId="141" fillId="0" borderId="13" xfId="0" applyFont="1" applyBorder="1" applyAlignment="1">
      <alignment horizontal="right" vertical="center" wrapText="1"/>
    </xf>
    <xf numFmtId="0" fontId="141" fillId="0" borderId="95" xfId="0" applyFont="1" applyBorder="1" applyAlignment="1">
      <alignment horizontal="right" vertical="center" wrapText="1"/>
    </xf>
    <xf numFmtId="0" fontId="141" fillId="0" borderId="36" xfId="0" applyFont="1" applyBorder="1" applyAlignment="1">
      <alignment horizontal="right" vertical="center" wrapText="1"/>
    </xf>
    <xf numFmtId="0" fontId="141" fillId="0" borderId="74" xfId="0" applyFont="1" applyBorder="1" applyAlignment="1">
      <alignment horizontal="right" vertical="center" wrapText="1"/>
    </xf>
    <xf numFmtId="0" fontId="141" fillId="0" borderId="23" xfId="0" applyFont="1" applyBorder="1" applyAlignment="1">
      <alignment horizontal="right" vertical="center" wrapText="1"/>
    </xf>
    <xf numFmtId="0" fontId="145" fillId="34" borderId="36" xfId="0" applyFont="1" applyFill="1" applyBorder="1" applyAlignment="1">
      <alignment horizontal="right" vertical="center" wrapText="1" readingOrder="2"/>
    </xf>
    <xf numFmtId="0" fontId="145" fillId="34" borderId="74" xfId="0" applyFont="1" applyFill="1" applyBorder="1" applyAlignment="1">
      <alignment horizontal="right" vertical="center" wrapText="1" readingOrder="2"/>
    </xf>
    <xf numFmtId="0" fontId="145" fillId="34" borderId="23" xfId="0" applyFont="1" applyFill="1" applyBorder="1" applyAlignment="1">
      <alignment horizontal="right" vertical="center" wrapText="1" readingOrder="2"/>
    </xf>
    <xf numFmtId="0" fontId="141" fillId="0" borderId="87" xfId="0" applyFont="1" applyBorder="1" applyAlignment="1">
      <alignment horizontal="right" vertical="center" wrapText="1"/>
    </xf>
    <xf numFmtId="0" fontId="141" fillId="0" borderId="0" xfId="0" applyFont="1" applyBorder="1" applyAlignment="1">
      <alignment horizontal="right" vertical="center" wrapText="1"/>
    </xf>
    <xf numFmtId="0" fontId="141" fillId="0" borderId="96" xfId="0" applyFont="1" applyBorder="1" applyAlignment="1">
      <alignment horizontal="right" vertical="center" wrapText="1"/>
    </xf>
    <xf numFmtId="0" fontId="152" fillId="0" borderId="0" xfId="0" applyFont="1" applyAlignment="1">
      <alignment horizontal="left"/>
    </xf>
    <xf numFmtId="0" fontId="145" fillId="35" borderId="36" xfId="0" applyFont="1" applyFill="1" applyBorder="1" applyAlignment="1">
      <alignment horizontal="center" vertical="center" wrapText="1"/>
    </xf>
    <xf numFmtId="0" fontId="145" fillId="35" borderId="74" xfId="0" applyFont="1" applyFill="1" applyBorder="1" applyAlignment="1">
      <alignment horizontal="center" vertical="center" wrapText="1"/>
    </xf>
    <xf numFmtId="0" fontId="145" fillId="35" borderId="23" xfId="0" applyFont="1" applyFill="1" applyBorder="1" applyAlignment="1">
      <alignment horizontal="center" vertical="center" wrapText="1"/>
    </xf>
    <xf numFmtId="0" fontId="152" fillId="0" borderId="0" xfId="0" applyFont="1" applyAlignment="1">
      <alignment horizontal="center" vertical="center"/>
    </xf>
    <xf numFmtId="0" fontId="143" fillId="0" borderId="36" xfId="0" applyFont="1" applyBorder="1" applyAlignment="1">
      <alignment horizontal="right" vertical="center" wrapText="1"/>
    </xf>
    <xf numFmtId="0" fontId="143" fillId="0" borderId="74" xfId="0" applyFont="1" applyBorder="1" applyAlignment="1">
      <alignment horizontal="right" vertical="center" wrapText="1"/>
    </xf>
    <xf numFmtId="0" fontId="143" fillId="0" borderId="23" xfId="0" applyFont="1" applyBorder="1" applyAlignment="1">
      <alignment horizontal="right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rmal 4" xfId="51"/>
    <cellStyle name="Normal 5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1076325</xdr:colOff>
      <xdr:row>0</xdr:row>
      <xdr:rowOff>47625</xdr:rowOff>
    </xdr:from>
    <xdr:to>
      <xdr:col>8</xdr:col>
      <xdr:colOff>0</xdr:colOff>
      <xdr:row>5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47625"/>
          <a:ext cx="1409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3</xdr:col>
      <xdr:colOff>1314450</xdr:colOff>
      <xdr:row>7</xdr:row>
      <xdr:rowOff>9525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0" y="19050"/>
          <a:ext cx="2619375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المملكة المغربية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وزارة الداخلية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عمالة إنزكان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جماعة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مديرية المصالح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القسم المالي و الاقتصادي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مصلحة الميزانية، الحسابات، الصفقات و المشتريا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مكتب الميزانية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0</xdr:row>
      <xdr:rowOff>0</xdr:rowOff>
    </xdr:from>
    <xdr:to>
      <xdr:col>8</xdr:col>
      <xdr:colOff>923925</xdr:colOff>
      <xdr:row>7</xdr:row>
      <xdr:rowOff>76200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10572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57150</xdr:rowOff>
    </xdr:from>
    <xdr:to>
      <xdr:col>1</xdr:col>
      <xdr:colOff>1152525</xdr:colOff>
      <xdr:row>9</xdr:row>
      <xdr:rowOff>19050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114300" y="57150"/>
          <a:ext cx="233362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المملكة المغربية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وزارة الداخلية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عمالة إنزكان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جماعة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مديرية المصالح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القسم المالي و الاقتصادي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مصلحة الميزانية، الحسابات، الصفقات و المشتريا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مكتب الميزانية 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838200</xdr:colOff>
      <xdr:row>0</xdr:row>
      <xdr:rowOff>66675</xdr:rowOff>
    </xdr:from>
    <xdr:to>
      <xdr:col>8</xdr:col>
      <xdr:colOff>800100</xdr:colOff>
      <xdr:row>7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66675"/>
          <a:ext cx="1143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1314450</xdr:colOff>
      <xdr:row>8</xdr:row>
      <xdr:rowOff>66675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0" y="0"/>
          <a:ext cx="252412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المملكة المغربية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وزارة الداخلية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عمالة إنزكان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جماعة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مديرية المصالح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القسم المالي و الاقتصادي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مصلحة الميزانية، الحسابات، الصفقات و المشتريا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مكتب الميزانية 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847725</xdr:colOff>
      <xdr:row>0</xdr:row>
      <xdr:rowOff>38100</xdr:rowOff>
    </xdr:from>
    <xdr:to>
      <xdr:col>7</xdr:col>
      <xdr:colOff>371475</xdr:colOff>
      <xdr:row>6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38100"/>
          <a:ext cx="1171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1400175</xdr:colOff>
      <xdr:row>7</xdr:row>
      <xdr:rowOff>152400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0" y="0"/>
          <a:ext cx="229552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المملكة المغربية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وزارة الداخلية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عمالة إنزكان أيت ملول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جماعة أيت ملول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مديرية المصالح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القسم المالي و الاقتصادي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مصلحة الميزانية، الحسابات، الصفقات و المشتريا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مكتب الميزانية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38100</xdr:rowOff>
    </xdr:from>
    <xdr:to>
      <xdr:col>8</xdr:col>
      <xdr:colOff>828675</xdr:colOff>
      <xdr:row>5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38100"/>
          <a:ext cx="1143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38100</xdr:rowOff>
    </xdr:from>
    <xdr:to>
      <xdr:col>2</xdr:col>
      <xdr:colOff>333375</xdr:colOff>
      <xdr:row>6</xdr:row>
      <xdr:rowOff>114300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85725" y="38100"/>
          <a:ext cx="23241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المملكة المغربية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وزارة الداخلية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عمالة إنزكان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جماعة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مديرية المصالح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القسم المالي و الاقتصادي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مصلحة الميزانية، الحسابات، الصفقات و المشتريا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مكتب الميزانية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57150</xdr:rowOff>
    </xdr:from>
    <xdr:to>
      <xdr:col>7</xdr:col>
      <xdr:colOff>1085850</xdr:colOff>
      <xdr:row>7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57150"/>
          <a:ext cx="1276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800100</xdr:colOff>
      <xdr:row>8</xdr:row>
      <xdr:rowOff>57150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0" y="19050"/>
          <a:ext cx="23241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المملكة المغربية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وزارة الداخلية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عمالة إنزكان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جماعة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مديرية المصالح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القسم المالي و الاقتصادي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مصلحة الميزانية، الحسابات، الصفقات و المشتريا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مكتب الميزانية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809625</xdr:colOff>
      <xdr:row>0</xdr:row>
      <xdr:rowOff>66675</xdr:rowOff>
    </xdr:from>
    <xdr:to>
      <xdr:col>11</xdr:col>
      <xdr:colOff>0</xdr:colOff>
      <xdr:row>6</xdr:row>
      <xdr:rowOff>28575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6675"/>
          <a:ext cx="11906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85725</xdr:rowOff>
    </xdr:from>
    <xdr:to>
      <xdr:col>4</xdr:col>
      <xdr:colOff>47625</xdr:colOff>
      <xdr:row>7</xdr:row>
      <xdr:rowOff>85725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85725" y="85725"/>
          <a:ext cx="25146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المملكة المغربية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وزارة الداخلية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عمالة إنزكان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جماعة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مديرية المصالح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القسم المالي و الاقتصادي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مصلحة الميزانية، الحسابات، الصفقات و المشتريا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مكتب الميزانية 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409575</xdr:rowOff>
    </xdr:to>
    <xdr:sp>
      <xdr:nvSpPr>
        <xdr:cNvPr id="1" name="ZoneTexte 8"/>
        <xdr:cNvSpPr txBox="1">
          <a:spLocks noChangeArrowheads="1"/>
        </xdr:cNvSpPr>
      </xdr:nvSpPr>
      <xdr:spPr>
        <a:xfrm>
          <a:off x="0" y="0"/>
          <a:ext cx="301942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المملكة المغربية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وزارة الداخلية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عمالة إنزكان أيت ملول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جماعة أيت ملول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مديرية المصالح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القسم المالي و الاقتصادي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مصلحة الميزانية، الحسابات، الصفقات و المشتريا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مكتب الميزانية 
</a:t>
          </a:r>
        </a:p>
      </xdr:txBody>
    </xdr:sp>
    <xdr:clientData/>
  </xdr:twoCellAnchor>
  <xdr:twoCellAnchor>
    <xdr:from>
      <xdr:col>8</xdr:col>
      <xdr:colOff>0</xdr:colOff>
      <xdr:row>0</xdr:row>
      <xdr:rowOff>9525</xdr:rowOff>
    </xdr:from>
    <xdr:to>
      <xdr:col>8</xdr:col>
      <xdr:colOff>0</xdr:colOff>
      <xdr:row>4</xdr:row>
      <xdr:rowOff>200025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9525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571500</xdr:colOff>
      <xdr:row>0</xdr:row>
      <xdr:rowOff>0</xdr:rowOff>
    </xdr:from>
    <xdr:to>
      <xdr:col>7</xdr:col>
      <xdr:colOff>809625</xdr:colOff>
      <xdr:row>4</xdr:row>
      <xdr:rowOff>390525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1143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0</xdr:row>
      <xdr:rowOff>28575</xdr:rowOff>
    </xdr:from>
    <xdr:to>
      <xdr:col>8</xdr:col>
      <xdr:colOff>1390650</xdr:colOff>
      <xdr:row>5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28575"/>
          <a:ext cx="1219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47625</xdr:rowOff>
    </xdr:from>
    <xdr:to>
      <xdr:col>2</xdr:col>
      <xdr:colOff>390525</xdr:colOff>
      <xdr:row>6</xdr:row>
      <xdr:rowOff>0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9525" y="47625"/>
          <a:ext cx="19050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المملكة المغربية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وزارة الداخلية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عمالة إنزكان أيت ملول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جماعة أيت ملول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مديرية المصالح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القسم المالي و الاقتصادي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مصلحة الميزانية، الحسابات، الصفقات و المشتريا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مكتب الميزانية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1914525</xdr:colOff>
      <xdr:row>0</xdr:row>
      <xdr:rowOff>28575</xdr:rowOff>
    </xdr:from>
    <xdr:to>
      <xdr:col>8</xdr:col>
      <xdr:colOff>1381125</xdr:colOff>
      <xdr:row>6</xdr:row>
      <xdr:rowOff>28575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28575"/>
          <a:ext cx="1400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3</xdr:col>
      <xdr:colOff>238125</xdr:colOff>
      <xdr:row>6</xdr:row>
      <xdr:rowOff>180975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19050" y="19050"/>
          <a:ext cx="250507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المملكة المغربية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وزارة الداخلية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عمالة إنزكان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جماعة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مديرية المصالح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القسم المالي و الاقتصادي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مصلحة الميزانية، الحسابات، الصفقات و المشتريا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مكتب الميزانية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1790700</xdr:colOff>
      <xdr:row>0</xdr:row>
      <xdr:rowOff>76200</xdr:rowOff>
    </xdr:from>
    <xdr:to>
      <xdr:col>8</xdr:col>
      <xdr:colOff>1295400</xdr:colOff>
      <xdr:row>6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76200"/>
          <a:ext cx="15144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47625</xdr:rowOff>
    </xdr:from>
    <xdr:to>
      <xdr:col>3</xdr:col>
      <xdr:colOff>276225</xdr:colOff>
      <xdr:row>7</xdr:row>
      <xdr:rowOff>9525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38100" y="47625"/>
          <a:ext cx="252412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المملكة المغربية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وزارة الداخلية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عمالة إنزكان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جماعة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مديرية المصالح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القسم المالي و الاقتصادي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مصلحة الميزانية، الحسابات، الصفقات و المشتريا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مكتب الميزانية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0</xdr:row>
      <xdr:rowOff>28575</xdr:rowOff>
    </xdr:from>
    <xdr:to>
      <xdr:col>9</xdr:col>
      <xdr:colOff>800100</xdr:colOff>
      <xdr:row>5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28575"/>
          <a:ext cx="13239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1619250</xdr:colOff>
      <xdr:row>6</xdr:row>
      <xdr:rowOff>95250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0" y="0"/>
          <a:ext cx="2714625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المملكة المغربية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وزارة الداخلية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عمالة إنزكان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جماعة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مديرية المصالح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القسم المالي و الاقتصادي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مصلحة الميزانية، الحسابات، الصفقات و المشتريا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مكتب الميزانية 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0</xdr:row>
      <xdr:rowOff>47625</xdr:rowOff>
    </xdr:from>
    <xdr:to>
      <xdr:col>11</xdr:col>
      <xdr:colOff>695325</xdr:colOff>
      <xdr:row>5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47625"/>
          <a:ext cx="1333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19050</xdr:rowOff>
    </xdr:from>
    <xdr:to>
      <xdr:col>1</xdr:col>
      <xdr:colOff>1276350</xdr:colOff>
      <xdr:row>7</xdr:row>
      <xdr:rowOff>66675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76200" y="19050"/>
          <a:ext cx="20574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المملكة المغربية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وزارة الداخلية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عمالة إنزكان أيت ملول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جماعة أيت ملول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مديرية المصالح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القسم المالي و الاقتصادي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مصلحة الميزانية، الحسابات، الصفقات و المشتريا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مكتب الميزانية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0</xdr:row>
      <xdr:rowOff>66675</xdr:rowOff>
    </xdr:from>
    <xdr:to>
      <xdr:col>6</xdr:col>
      <xdr:colOff>581025</xdr:colOff>
      <xdr:row>6</xdr:row>
      <xdr:rowOff>266700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66675"/>
          <a:ext cx="13049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1409700</xdr:colOff>
      <xdr:row>6</xdr:row>
      <xdr:rowOff>295275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161925" y="0"/>
          <a:ext cx="23526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المملكة المغربية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وزارة الداخلية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عمالة إنزكان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جماعة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مديرية المصالح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القسم المالي و الاقتصادي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مصلحة الميزانية، الحسابات، الصفقات و المشتريا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مكتب الميزانية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19050</xdr:rowOff>
    </xdr:from>
    <xdr:to>
      <xdr:col>7</xdr:col>
      <xdr:colOff>0</xdr:colOff>
      <xdr:row>5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19050"/>
          <a:ext cx="13335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28575</xdr:rowOff>
    </xdr:from>
    <xdr:to>
      <xdr:col>1</xdr:col>
      <xdr:colOff>1304925</xdr:colOff>
      <xdr:row>6</xdr:row>
      <xdr:rowOff>161925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28575" y="28575"/>
          <a:ext cx="24384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المملكة المغربية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وزارة الداخلية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عمالة إنزكان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جماعة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مديرية المصالح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القسم المالي و الاقتصادي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مصلحة الميزانية، الحسابات، الصفقات و المشتريا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مكتب الميزانية 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0</xdr:rowOff>
    </xdr:from>
    <xdr:to>
      <xdr:col>10</xdr:col>
      <xdr:colOff>819150</xdr:colOff>
      <xdr:row>5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0"/>
          <a:ext cx="13906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1238250</xdr:colOff>
      <xdr:row>6</xdr:row>
      <xdr:rowOff>114300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0" y="0"/>
          <a:ext cx="23145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المملكة المغربية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وزارة الداخلية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عمالة إنزكان أيت ملول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جماعة أيت ملول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مديرية المصالح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القسم المالي و الاقتصادي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مصلحة الميزانية، الحسابات، الصفقات و المشتريا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مكتب الميزانية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S82"/>
  <sheetViews>
    <sheetView rightToLeft="1" zoomScalePageLayoutView="0" workbookViewId="0" topLeftCell="A1">
      <selection activeCell="H83" sqref="A1:H83"/>
    </sheetView>
  </sheetViews>
  <sheetFormatPr defaultColWidth="11.421875" defaultRowHeight="15"/>
  <cols>
    <col min="1" max="1" width="5.421875" style="55" customWidth="1"/>
    <col min="2" max="2" width="6.28125" style="55" customWidth="1"/>
    <col min="3" max="3" width="7.8515625" style="55" customWidth="1"/>
    <col min="4" max="4" width="50.00390625" style="55" customWidth="1"/>
    <col min="5" max="5" width="18.421875" style="56" customWidth="1"/>
    <col min="6" max="6" width="18.28125" style="56" customWidth="1"/>
    <col min="7" max="7" width="20.57421875" style="56" customWidth="1"/>
    <col min="8" max="8" width="16.7109375" style="56" customWidth="1"/>
    <col min="11" max="11" width="20.57421875" style="56" customWidth="1"/>
    <col min="12" max="12" width="17.28125" style="0" customWidth="1"/>
  </cols>
  <sheetData>
    <row r="1" spans="1:11" ht="15">
      <c r="A1" s="371"/>
      <c r="B1" s="371"/>
      <c r="C1" s="371"/>
      <c r="D1" s="35"/>
      <c r="E1" s="36"/>
      <c r="F1" s="36"/>
      <c r="G1" s="36"/>
      <c r="H1" s="36"/>
      <c r="K1" s="36"/>
    </row>
    <row r="2" spans="1:11" ht="15">
      <c r="A2" s="371"/>
      <c r="B2" s="371"/>
      <c r="C2" s="371"/>
      <c r="D2" s="35"/>
      <c r="E2" s="36"/>
      <c r="F2" s="36"/>
      <c r="G2" s="36"/>
      <c r="H2" s="36"/>
      <c r="K2" s="36"/>
    </row>
    <row r="3" spans="1:11" ht="15">
      <c r="A3" s="371"/>
      <c r="B3" s="371"/>
      <c r="C3" s="371"/>
      <c r="D3" s="35"/>
      <c r="E3" s="36"/>
      <c r="F3" s="36"/>
      <c r="G3" s="36"/>
      <c r="H3" s="36"/>
      <c r="K3" s="36"/>
    </row>
    <row r="4" spans="1:11" ht="15">
      <c r="A4" s="371"/>
      <c r="B4" s="371"/>
      <c r="C4" s="371"/>
      <c r="D4" s="35"/>
      <c r="E4" s="36"/>
      <c r="F4" s="36"/>
      <c r="G4" s="36"/>
      <c r="H4" s="36"/>
      <c r="K4" s="36"/>
    </row>
    <row r="5" spans="1:11" ht="15">
      <c r="A5" s="371"/>
      <c r="B5" s="371"/>
      <c r="C5" s="371"/>
      <c r="D5" s="35"/>
      <c r="E5" s="36"/>
      <c r="F5" s="36"/>
      <c r="G5" s="36"/>
      <c r="H5" s="36"/>
      <c r="K5" s="36"/>
    </row>
    <row r="6" spans="1:11" ht="15">
      <c r="A6" s="371"/>
      <c r="B6" s="371"/>
      <c r="C6" s="371"/>
      <c r="D6" s="35"/>
      <c r="E6" s="36"/>
      <c r="F6" s="36"/>
      <c r="G6" s="36"/>
      <c r="H6" s="36"/>
      <c r="K6" s="36"/>
    </row>
    <row r="7" spans="1:11" ht="15">
      <c r="A7" s="371"/>
      <c r="B7" s="371"/>
      <c r="C7" s="371"/>
      <c r="D7" s="35"/>
      <c r="E7" s="36"/>
      <c r="F7" s="36"/>
      <c r="G7" s="36"/>
      <c r="H7" s="36"/>
      <c r="K7" s="36"/>
    </row>
    <row r="8" spans="1:11" ht="15.75" thickBot="1">
      <c r="A8" s="371"/>
      <c r="B8" s="371"/>
      <c r="C8" s="371"/>
      <c r="D8" s="35"/>
      <c r="E8" s="36"/>
      <c r="F8" s="36"/>
      <c r="G8" s="36"/>
      <c r="H8" s="36"/>
      <c r="K8" s="36"/>
    </row>
    <row r="9" spans="1:11" ht="30.75" customHeight="1">
      <c r="A9" s="37"/>
      <c r="B9" s="37"/>
      <c r="C9" s="37"/>
      <c r="D9" s="372" t="s">
        <v>865</v>
      </c>
      <c r="E9" s="373"/>
      <c r="F9" s="373"/>
      <c r="G9" s="374"/>
      <c r="H9" s="37"/>
      <c r="K9"/>
    </row>
    <row r="10" spans="1:11" ht="18.75" thickBot="1">
      <c r="A10" s="38"/>
      <c r="B10" s="38"/>
      <c r="C10" s="38"/>
      <c r="D10" s="375" t="s">
        <v>120</v>
      </c>
      <c r="E10" s="376"/>
      <c r="F10" s="376"/>
      <c r="G10" s="377"/>
      <c r="H10" s="38"/>
      <c r="K10"/>
    </row>
    <row r="11" spans="1:11" ht="18" thickBot="1">
      <c r="A11" s="39"/>
      <c r="B11" s="39"/>
      <c r="C11" s="39"/>
      <c r="D11" s="40"/>
      <c r="E11" s="40"/>
      <c r="F11" s="40"/>
      <c r="G11" s="40"/>
      <c r="H11" s="39"/>
      <c r="K11" s="40"/>
    </row>
    <row r="12" spans="1:11" ht="15">
      <c r="A12" s="378" t="s">
        <v>121</v>
      </c>
      <c r="B12" s="378" t="s">
        <v>122</v>
      </c>
      <c r="C12" s="378" t="s">
        <v>123</v>
      </c>
      <c r="D12" s="380" t="s">
        <v>124</v>
      </c>
      <c r="E12" s="382" t="s">
        <v>125</v>
      </c>
      <c r="F12" s="384" t="s">
        <v>126</v>
      </c>
      <c r="G12" s="369" t="s">
        <v>127</v>
      </c>
      <c r="H12" s="382" t="s">
        <v>128</v>
      </c>
      <c r="K12" s="369" t="s">
        <v>957</v>
      </c>
    </row>
    <row r="13" spans="1:11" ht="15.75" thickBot="1">
      <c r="A13" s="379"/>
      <c r="B13" s="379"/>
      <c r="C13" s="379"/>
      <c r="D13" s="381"/>
      <c r="E13" s="383"/>
      <c r="F13" s="385"/>
      <c r="G13" s="370"/>
      <c r="H13" s="386"/>
      <c r="K13" s="370"/>
    </row>
    <row r="14" spans="1:13" s="1" customFormat="1" ht="24.75" customHeight="1" thickBot="1">
      <c r="A14" s="41" t="s">
        <v>129</v>
      </c>
      <c r="B14" s="42" t="s">
        <v>129</v>
      </c>
      <c r="C14" s="42" t="s">
        <v>130</v>
      </c>
      <c r="D14" s="43" t="s">
        <v>131</v>
      </c>
      <c r="E14" s="44">
        <v>700000</v>
      </c>
      <c r="F14" s="44">
        <v>1106000</v>
      </c>
      <c r="G14" s="45">
        <f>K14-F14</f>
        <v>0</v>
      </c>
      <c r="H14" s="46">
        <f>F14/E14</f>
        <v>1.58</v>
      </c>
      <c r="I14" s="57"/>
      <c r="J14" s="57"/>
      <c r="K14" s="45">
        <v>1106000</v>
      </c>
      <c r="L14" s="57"/>
      <c r="M14" s="57"/>
    </row>
    <row r="15" spans="1:13" s="1" customFormat="1" ht="24.75" customHeight="1" thickBot="1">
      <c r="A15" s="41" t="s">
        <v>129</v>
      </c>
      <c r="B15" s="41" t="s">
        <v>129</v>
      </c>
      <c r="C15" s="41" t="s">
        <v>132</v>
      </c>
      <c r="D15" s="47" t="s">
        <v>133</v>
      </c>
      <c r="E15" s="45">
        <v>500000</v>
      </c>
      <c r="F15" s="44">
        <v>380816</v>
      </c>
      <c r="G15" s="45">
        <f aca="true" t="shared" si="0" ref="G15:G24">K15-F15</f>
        <v>0</v>
      </c>
      <c r="H15" s="46">
        <f aca="true" t="shared" si="1" ref="H15:H24">F15/E15</f>
        <v>0.761632</v>
      </c>
      <c r="I15" s="57"/>
      <c r="J15" s="57"/>
      <c r="K15" s="45">
        <v>380816</v>
      </c>
      <c r="L15" s="57"/>
      <c r="M15" s="57"/>
    </row>
    <row r="16" spans="1:11" s="1" customFormat="1" ht="24.75" customHeight="1" thickBot="1">
      <c r="A16" s="41" t="s">
        <v>129</v>
      </c>
      <c r="B16" s="41" t="s">
        <v>134</v>
      </c>
      <c r="C16" s="41" t="s">
        <v>132</v>
      </c>
      <c r="D16" s="47" t="s">
        <v>135</v>
      </c>
      <c r="E16" s="45">
        <v>40000</v>
      </c>
      <c r="F16" s="45">
        <v>1240</v>
      </c>
      <c r="G16" s="45">
        <f t="shared" si="0"/>
        <v>0</v>
      </c>
      <c r="H16" s="46">
        <f t="shared" si="1"/>
        <v>0.031</v>
      </c>
      <c r="K16" s="45">
        <v>1240</v>
      </c>
    </row>
    <row r="17" spans="1:11" s="1" customFormat="1" ht="24.75" customHeight="1" thickBot="1">
      <c r="A17" s="41" t="s">
        <v>129</v>
      </c>
      <c r="B17" s="41" t="s">
        <v>134</v>
      </c>
      <c r="C17" s="41" t="s">
        <v>136</v>
      </c>
      <c r="D17" s="47" t="s">
        <v>137</v>
      </c>
      <c r="E17" s="45">
        <v>10000</v>
      </c>
      <c r="F17" s="45">
        <v>1500</v>
      </c>
      <c r="G17" s="45">
        <f t="shared" si="0"/>
        <v>0</v>
      </c>
      <c r="H17" s="46">
        <f t="shared" si="1"/>
        <v>0.15</v>
      </c>
      <c r="K17" s="45">
        <v>1500</v>
      </c>
    </row>
    <row r="18" spans="1:11" s="1" customFormat="1" ht="24.75" customHeight="1" thickBot="1">
      <c r="A18" s="49" t="s">
        <v>129</v>
      </c>
      <c r="B18" s="49" t="s">
        <v>138</v>
      </c>
      <c r="C18" s="49" t="s">
        <v>139</v>
      </c>
      <c r="D18" s="50" t="s">
        <v>140</v>
      </c>
      <c r="E18" s="51">
        <v>100000</v>
      </c>
      <c r="F18" s="51">
        <v>0</v>
      </c>
      <c r="G18" s="45">
        <f t="shared" si="0"/>
        <v>0</v>
      </c>
      <c r="H18" s="46">
        <f t="shared" si="1"/>
        <v>0</v>
      </c>
      <c r="K18" s="45">
        <v>0</v>
      </c>
    </row>
    <row r="19" spans="1:11" s="1" customFormat="1" ht="24.75" customHeight="1" thickBot="1">
      <c r="A19" s="49" t="s">
        <v>129</v>
      </c>
      <c r="B19" s="49" t="s">
        <v>138</v>
      </c>
      <c r="C19" s="49" t="s">
        <v>141</v>
      </c>
      <c r="D19" s="50" t="s">
        <v>142</v>
      </c>
      <c r="E19" s="51">
        <v>400000</v>
      </c>
      <c r="F19" s="51">
        <v>277147</v>
      </c>
      <c r="G19" s="45">
        <f t="shared" si="0"/>
        <v>0</v>
      </c>
      <c r="H19" s="46">
        <f t="shared" si="1"/>
        <v>0.6928675</v>
      </c>
      <c r="K19" s="45">
        <v>277147</v>
      </c>
    </row>
    <row r="20" spans="1:11" s="1" customFormat="1" ht="24.75" customHeight="1" thickBot="1">
      <c r="A20" s="49" t="s">
        <v>129</v>
      </c>
      <c r="B20" s="49" t="s">
        <v>138</v>
      </c>
      <c r="C20" s="49" t="s">
        <v>143</v>
      </c>
      <c r="D20" s="52" t="s">
        <v>144</v>
      </c>
      <c r="E20" s="51">
        <v>250000</v>
      </c>
      <c r="F20" s="51">
        <v>0</v>
      </c>
      <c r="G20" s="45">
        <f t="shared" si="0"/>
        <v>0</v>
      </c>
      <c r="H20" s="46">
        <f t="shared" si="1"/>
        <v>0</v>
      </c>
      <c r="K20" s="45">
        <v>0</v>
      </c>
    </row>
    <row r="21" spans="1:11" s="1" customFormat="1" ht="24.75" customHeight="1" thickBot="1">
      <c r="A21" s="49" t="s">
        <v>129</v>
      </c>
      <c r="B21" s="49" t="s">
        <v>145</v>
      </c>
      <c r="C21" s="49" t="s">
        <v>130</v>
      </c>
      <c r="D21" s="52" t="s">
        <v>146</v>
      </c>
      <c r="E21" s="51">
        <v>550000</v>
      </c>
      <c r="F21" s="51">
        <v>531243.92</v>
      </c>
      <c r="G21" s="45">
        <f t="shared" si="0"/>
        <v>500</v>
      </c>
      <c r="H21" s="46">
        <f t="shared" si="1"/>
        <v>0.9658980363636365</v>
      </c>
      <c r="K21" s="45">
        <v>531743.92</v>
      </c>
    </row>
    <row r="22" spans="1:11" s="1" customFormat="1" ht="24.75" customHeight="1" thickBot="1">
      <c r="A22" s="49" t="s">
        <v>129</v>
      </c>
      <c r="B22" s="49" t="s">
        <v>145</v>
      </c>
      <c r="C22" s="49" t="s">
        <v>166</v>
      </c>
      <c r="D22" s="50" t="s">
        <v>148</v>
      </c>
      <c r="E22" s="51">
        <v>30000</v>
      </c>
      <c r="F22" s="51">
        <v>0</v>
      </c>
      <c r="G22" s="45">
        <f t="shared" si="0"/>
        <v>0</v>
      </c>
      <c r="H22" s="46">
        <f t="shared" si="1"/>
        <v>0</v>
      </c>
      <c r="K22" s="45">
        <v>0</v>
      </c>
    </row>
    <row r="23" spans="1:11" s="1" customFormat="1" ht="24.75" customHeight="1" thickBot="1">
      <c r="A23" s="41" t="s">
        <v>129</v>
      </c>
      <c r="B23" s="41" t="s">
        <v>145</v>
      </c>
      <c r="C23" s="41" t="s">
        <v>149</v>
      </c>
      <c r="D23" s="47" t="s">
        <v>150</v>
      </c>
      <c r="E23" s="45">
        <v>150000</v>
      </c>
      <c r="F23" s="45">
        <v>154778</v>
      </c>
      <c r="G23" s="45">
        <f t="shared" si="0"/>
        <v>0</v>
      </c>
      <c r="H23" s="46">
        <f t="shared" si="1"/>
        <v>1.0318533333333333</v>
      </c>
      <c r="K23" s="45">
        <v>154778</v>
      </c>
    </row>
    <row r="24" spans="1:11" s="1" customFormat="1" ht="24.75" customHeight="1" thickBot="1">
      <c r="A24" s="41" t="s">
        <v>129</v>
      </c>
      <c r="B24" s="41" t="s">
        <v>151</v>
      </c>
      <c r="C24" s="41" t="s">
        <v>129</v>
      </c>
      <c r="D24" s="50" t="s">
        <v>152</v>
      </c>
      <c r="E24" s="51">
        <v>33171000</v>
      </c>
      <c r="F24" s="51">
        <v>33171000</v>
      </c>
      <c r="G24" s="45">
        <f t="shared" si="0"/>
        <v>0</v>
      </c>
      <c r="H24" s="46">
        <f t="shared" si="1"/>
        <v>1</v>
      </c>
      <c r="K24" s="45">
        <v>33171000</v>
      </c>
    </row>
    <row r="25" spans="1:11" s="1" customFormat="1" ht="18" customHeight="1" thickBot="1">
      <c r="A25" s="387" t="s">
        <v>153</v>
      </c>
      <c r="B25" s="387"/>
      <c r="C25" s="387"/>
      <c r="D25" s="387"/>
      <c r="E25" s="53">
        <f>SUM(E14:E24)</f>
        <v>35901000</v>
      </c>
      <c r="F25" s="53">
        <f>SUM(F14:F24)</f>
        <v>35623724.92</v>
      </c>
      <c r="G25" s="53">
        <f>SUM(G14:G24)</f>
        <v>500</v>
      </c>
      <c r="H25" s="54">
        <f>F25/E25</f>
        <v>0.9922766753015236</v>
      </c>
      <c r="K25" s="53">
        <f>SUM(K14:K24)</f>
        <v>35624224.92</v>
      </c>
    </row>
    <row r="26" spans="1:11" s="1" customFormat="1" ht="21.75" customHeight="1" thickBot="1">
      <c r="A26" s="41" t="s">
        <v>134</v>
      </c>
      <c r="B26" s="41" t="s">
        <v>129</v>
      </c>
      <c r="C26" s="41" t="s">
        <v>154</v>
      </c>
      <c r="D26" s="50" t="s">
        <v>155</v>
      </c>
      <c r="E26" s="51">
        <v>1000</v>
      </c>
      <c r="F26" s="51">
        <v>0</v>
      </c>
      <c r="G26" s="45">
        <f>K26-F26</f>
        <v>0</v>
      </c>
      <c r="H26" s="48">
        <f>F26/E26</f>
        <v>0</v>
      </c>
      <c r="K26" s="45">
        <v>0</v>
      </c>
    </row>
    <row r="27" spans="1:11" s="1" customFormat="1" ht="21.75" customHeight="1" thickBot="1">
      <c r="A27" s="41" t="s">
        <v>134</v>
      </c>
      <c r="B27" s="41" t="s">
        <v>134</v>
      </c>
      <c r="C27" s="41" t="s">
        <v>149</v>
      </c>
      <c r="D27" s="50" t="s">
        <v>156</v>
      </c>
      <c r="E27" s="51">
        <v>100</v>
      </c>
      <c r="F27" s="51">
        <v>0</v>
      </c>
      <c r="G27" s="45">
        <f>K27-F27</f>
        <v>0</v>
      </c>
      <c r="H27" s="48">
        <f>F27/E27</f>
        <v>0</v>
      </c>
      <c r="K27" s="45">
        <v>0</v>
      </c>
    </row>
    <row r="28" spans="1:11" s="1" customFormat="1" ht="21.75" customHeight="1" thickBot="1">
      <c r="A28" s="41" t="s">
        <v>134</v>
      </c>
      <c r="B28" s="41" t="s">
        <v>134</v>
      </c>
      <c r="C28" s="41" t="s">
        <v>157</v>
      </c>
      <c r="D28" s="50" t="s">
        <v>158</v>
      </c>
      <c r="E28" s="51">
        <v>100</v>
      </c>
      <c r="F28" s="51">
        <v>2400</v>
      </c>
      <c r="G28" s="45">
        <f>K28-F28</f>
        <v>0</v>
      </c>
      <c r="H28" s="48">
        <f>F28/E28</f>
        <v>24</v>
      </c>
      <c r="K28" s="45">
        <v>2400</v>
      </c>
    </row>
    <row r="29" spans="1:11" s="1" customFormat="1" ht="15" customHeight="1">
      <c r="A29" s="378" t="s">
        <v>121</v>
      </c>
      <c r="B29" s="378" t="s">
        <v>122</v>
      </c>
      <c r="C29" s="378" t="s">
        <v>123</v>
      </c>
      <c r="D29" s="380" t="s">
        <v>124</v>
      </c>
      <c r="E29" s="382" t="s">
        <v>125</v>
      </c>
      <c r="F29" s="384" t="s">
        <v>126</v>
      </c>
      <c r="G29" s="369" t="s">
        <v>127</v>
      </c>
      <c r="H29" s="384" t="s">
        <v>128</v>
      </c>
      <c r="K29" s="369"/>
    </row>
    <row r="30" spans="1:11" s="1" customFormat="1" ht="15.75" customHeight="1" thickBot="1">
      <c r="A30" s="379"/>
      <c r="B30" s="379"/>
      <c r="C30" s="379"/>
      <c r="D30" s="381"/>
      <c r="E30" s="383"/>
      <c r="F30" s="385"/>
      <c r="G30" s="370"/>
      <c r="H30" s="385"/>
      <c r="K30" s="370"/>
    </row>
    <row r="31" spans="1:11" s="1" customFormat="1" ht="21.75" customHeight="1" thickBot="1">
      <c r="A31" s="41" t="s">
        <v>134</v>
      </c>
      <c r="B31" s="41" t="s">
        <v>138</v>
      </c>
      <c r="C31" s="41" t="s">
        <v>130</v>
      </c>
      <c r="D31" s="50" t="s">
        <v>159</v>
      </c>
      <c r="E31" s="51">
        <v>20000</v>
      </c>
      <c r="F31" s="51">
        <v>12657.93</v>
      </c>
      <c r="G31" s="45">
        <f>K31-F31</f>
        <v>0</v>
      </c>
      <c r="H31" s="48">
        <f>F31/E31</f>
        <v>0.6328965</v>
      </c>
      <c r="K31" s="45">
        <v>12657.93</v>
      </c>
    </row>
    <row r="32" spans="1:11" s="1" customFormat="1" ht="33.75" customHeight="1" thickBot="1">
      <c r="A32" s="41" t="s">
        <v>134</v>
      </c>
      <c r="B32" s="41" t="s">
        <v>138</v>
      </c>
      <c r="C32" s="41" t="s">
        <v>160</v>
      </c>
      <c r="D32" s="50" t="s">
        <v>161</v>
      </c>
      <c r="E32" s="51">
        <v>100</v>
      </c>
      <c r="F32" s="51">
        <v>0</v>
      </c>
      <c r="G32" s="45">
        <f>K32-F32</f>
        <v>0</v>
      </c>
      <c r="H32" s="48">
        <f>F32/E32</f>
        <v>0</v>
      </c>
      <c r="K32" s="45">
        <v>0</v>
      </c>
    </row>
    <row r="33" spans="1:11" s="1" customFormat="1" ht="21.75" customHeight="1" thickBot="1">
      <c r="A33" s="41" t="s">
        <v>134</v>
      </c>
      <c r="B33" s="41" t="s">
        <v>138</v>
      </c>
      <c r="C33" s="41" t="s">
        <v>139</v>
      </c>
      <c r="D33" s="50" t="s">
        <v>162</v>
      </c>
      <c r="E33" s="51">
        <v>20000</v>
      </c>
      <c r="F33" s="51">
        <v>64900</v>
      </c>
      <c r="G33" s="45">
        <f>K33-F33</f>
        <v>0</v>
      </c>
      <c r="H33" s="48">
        <f>F33/E33</f>
        <v>3.245</v>
      </c>
      <c r="K33" s="45">
        <v>64900</v>
      </c>
    </row>
    <row r="34" spans="1:11" s="1" customFormat="1" ht="21.75" customHeight="1" thickBot="1">
      <c r="A34" s="41" t="s">
        <v>134</v>
      </c>
      <c r="B34" s="41" t="s">
        <v>138</v>
      </c>
      <c r="C34" s="41" t="s">
        <v>143</v>
      </c>
      <c r="D34" s="50" t="s">
        <v>163</v>
      </c>
      <c r="E34" s="51">
        <v>100</v>
      </c>
      <c r="F34" s="51">
        <v>0</v>
      </c>
      <c r="G34" s="45">
        <f>K34-F34</f>
        <v>0</v>
      </c>
      <c r="H34" s="48">
        <f>F34/E34</f>
        <v>0</v>
      </c>
      <c r="K34" s="45">
        <v>0</v>
      </c>
    </row>
    <row r="35" spans="1:11" s="1" customFormat="1" ht="18" customHeight="1" thickBot="1">
      <c r="A35" s="387" t="s">
        <v>164</v>
      </c>
      <c r="B35" s="387"/>
      <c r="C35" s="387"/>
      <c r="D35" s="387"/>
      <c r="E35" s="53">
        <f>SUM(E26:E34)</f>
        <v>41400</v>
      </c>
      <c r="F35" s="53">
        <f>SUM(F26:F34)</f>
        <v>79957.93</v>
      </c>
      <c r="G35" s="53">
        <f>SUM(G26:G34)</f>
        <v>0</v>
      </c>
      <c r="H35" s="54">
        <f aca="true" t="shared" si="2" ref="H35:H76">F35/E35</f>
        <v>1.9313509661835746</v>
      </c>
      <c r="K35" s="53">
        <f>SUM(K26:K34)</f>
        <v>79957.93</v>
      </c>
    </row>
    <row r="36" spans="1:11" s="1" customFormat="1" ht="21.75" customHeight="1" thickBot="1">
      <c r="A36" s="41" t="s">
        <v>138</v>
      </c>
      <c r="B36" s="41" t="s">
        <v>129</v>
      </c>
      <c r="C36" s="41" t="s">
        <v>130</v>
      </c>
      <c r="D36" s="50" t="s">
        <v>165</v>
      </c>
      <c r="E36" s="51">
        <v>10000</v>
      </c>
      <c r="F36" s="51">
        <v>3648.46</v>
      </c>
      <c r="G36" s="45">
        <f>K36-F36</f>
        <v>3255504.15</v>
      </c>
      <c r="H36" s="48">
        <f>F36/E36</f>
        <v>0.364846</v>
      </c>
      <c r="K36" s="45">
        <v>3259152.61</v>
      </c>
    </row>
    <row r="37" spans="1:11" s="1" customFormat="1" ht="21.75" customHeight="1" thickBot="1">
      <c r="A37" s="41" t="s">
        <v>138</v>
      </c>
      <c r="B37" s="41" t="s">
        <v>129</v>
      </c>
      <c r="C37" s="41" t="s">
        <v>166</v>
      </c>
      <c r="D37" s="50" t="s">
        <v>167</v>
      </c>
      <c r="E37" s="51">
        <v>100000</v>
      </c>
      <c r="F37" s="51">
        <v>23442.27</v>
      </c>
      <c r="G37" s="45">
        <f aca="true" t="shared" si="3" ref="G37:G47">K37-F37</f>
        <v>5394420.54</v>
      </c>
      <c r="H37" s="48">
        <f aca="true" t="shared" si="4" ref="H37:H47">F37/E37</f>
        <v>0.2344227</v>
      </c>
      <c r="K37" s="45">
        <v>5417862.81</v>
      </c>
    </row>
    <row r="38" spans="1:11" s="1" customFormat="1" ht="21.75" customHeight="1" thickBot="1">
      <c r="A38" s="41" t="s">
        <v>138</v>
      </c>
      <c r="B38" s="41" t="s">
        <v>129</v>
      </c>
      <c r="C38" s="41" t="s">
        <v>147</v>
      </c>
      <c r="D38" s="50" t="s">
        <v>168</v>
      </c>
      <c r="E38" s="51">
        <v>9500000</v>
      </c>
      <c r="F38" s="352">
        <v>12550503.83</v>
      </c>
      <c r="G38" s="352">
        <f t="shared" si="3"/>
        <v>12399211.12</v>
      </c>
      <c r="H38" s="48">
        <f t="shared" si="4"/>
        <v>1.3211056663157894</v>
      </c>
      <c r="K38" s="352">
        <v>24949714.95</v>
      </c>
    </row>
    <row r="39" spans="1:11" s="1" customFormat="1" ht="21.75" customHeight="1" thickBot="1">
      <c r="A39" s="41" t="s">
        <v>138</v>
      </c>
      <c r="B39" s="41" t="s">
        <v>129</v>
      </c>
      <c r="C39" s="41" t="s">
        <v>169</v>
      </c>
      <c r="D39" s="50" t="s">
        <v>170</v>
      </c>
      <c r="E39" s="51">
        <v>6500000</v>
      </c>
      <c r="F39" s="51">
        <v>4728980</v>
      </c>
      <c r="G39" s="45">
        <f t="shared" si="3"/>
        <v>22840</v>
      </c>
      <c r="H39" s="48">
        <f t="shared" si="4"/>
        <v>0.7275353846153846</v>
      </c>
      <c r="K39" s="45">
        <v>4751820</v>
      </c>
    </row>
    <row r="40" spans="1:11" s="1" customFormat="1" ht="21.75" customHeight="1" thickBot="1">
      <c r="A40" s="41" t="s">
        <v>138</v>
      </c>
      <c r="B40" s="41" t="s">
        <v>129</v>
      </c>
      <c r="C40" s="41" t="s">
        <v>171</v>
      </c>
      <c r="D40" s="50" t="s">
        <v>172</v>
      </c>
      <c r="E40" s="51">
        <v>1400000</v>
      </c>
      <c r="F40" s="51">
        <v>1746296.29</v>
      </c>
      <c r="G40" s="45">
        <f t="shared" si="3"/>
        <v>0</v>
      </c>
      <c r="H40" s="48">
        <f t="shared" si="4"/>
        <v>1.247354492857143</v>
      </c>
      <c r="K40" s="45">
        <v>1746296.29</v>
      </c>
    </row>
    <row r="41" spans="1:11" s="1" customFormat="1" ht="21.75" customHeight="1" thickBot="1">
      <c r="A41" s="41" t="s">
        <v>138</v>
      </c>
      <c r="B41" s="41" t="s">
        <v>129</v>
      </c>
      <c r="C41" s="41" t="s">
        <v>173</v>
      </c>
      <c r="D41" s="50" t="s">
        <v>174</v>
      </c>
      <c r="E41" s="51">
        <v>1800000</v>
      </c>
      <c r="F41" s="51">
        <v>953052.96</v>
      </c>
      <c r="G41" s="45">
        <f t="shared" si="3"/>
        <v>4425575.29</v>
      </c>
      <c r="H41" s="48">
        <f t="shared" si="4"/>
        <v>0.5294738666666666</v>
      </c>
      <c r="K41" s="45">
        <v>5378628.25</v>
      </c>
    </row>
    <row r="42" spans="1:11" s="1" customFormat="1" ht="21.75" customHeight="1" thickBot="1">
      <c r="A42" s="41" t="s">
        <v>138</v>
      </c>
      <c r="B42" s="41" t="s">
        <v>129</v>
      </c>
      <c r="C42" s="41" t="s">
        <v>175</v>
      </c>
      <c r="D42" s="50" t="s">
        <v>176</v>
      </c>
      <c r="E42" s="51">
        <v>28500000</v>
      </c>
      <c r="F42" s="51">
        <v>25381938.39</v>
      </c>
      <c r="G42" s="45">
        <f t="shared" si="3"/>
        <v>65660985.42</v>
      </c>
      <c r="H42" s="48">
        <f t="shared" si="4"/>
        <v>0.8905943294736842</v>
      </c>
      <c r="K42" s="45">
        <v>91042923.81</v>
      </c>
    </row>
    <row r="43" spans="1:11" s="1" customFormat="1" ht="21.75" customHeight="1" thickBot="1">
      <c r="A43" s="41" t="s">
        <v>138</v>
      </c>
      <c r="B43" s="41" t="s">
        <v>129</v>
      </c>
      <c r="C43" s="41" t="s">
        <v>177</v>
      </c>
      <c r="D43" s="50" t="s">
        <v>178</v>
      </c>
      <c r="E43" s="51">
        <v>1100000</v>
      </c>
      <c r="F43" s="51">
        <v>1283600</v>
      </c>
      <c r="G43" s="45">
        <f t="shared" si="3"/>
        <v>6400</v>
      </c>
      <c r="H43" s="48">
        <f t="shared" si="4"/>
        <v>1.166909090909091</v>
      </c>
      <c r="K43" s="45">
        <v>1290000</v>
      </c>
    </row>
    <row r="44" spans="1:11" s="1" customFormat="1" ht="21.75" customHeight="1" thickBot="1">
      <c r="A44" s="41" t="s">
        <v>138</v>
      </c>
      <c r="B44" s="41" t="s">
        <v>129</v>
      </c>
      <c r="C44" s="41" t="s">
        <v>179</v>
      </c>
      <c r="D44" s="50" t="s">
        <v>180</v>
      </c>
      <c r="E44" s="51">
        <v>200000</v>
      </c>
      <c r="F44" s="51">
        <v>38000</v>
      </c>
      <c r="G44" s="45">
        <f t="shared" si="3"/>
        <v>0</v>
      </c>
      <c r="H44" s="48">
        <f t="shared" si="4"/>
        <v>0.19</v>
      </c>
      <c r="K44" s="45">
        <v>38000</v>
      </c>
    </row>
    <row r="45" spans="1:11" s="1" customFormat="1" ht="21.75" customHeight="1" thickBot="1">
      <c r="A45" s="41" t="s">
        <v>138</v>
      </c>
      <c r="B45" s="41" t="s">
        <v>134</v>
      </c>
      <c r="C45" s="41" t="s">
        <v>130</v>
      </c>
      <c r="D45" s="50" t="s">
        <v>181</v>
      </c>
      <c r="E45" s="51">
        <v>250000</v>
      </c>
      <c r="F45" s="51">
        <v>447103.12</v>
      </c>
      <c r="G45" s="45">
        <f t="shared" si="3"/>
        <v>0</v>
      </c>
      <c r="H45" s="48">
        <f t="shared" si="4"/>
        <v>1.78841248</v>
      </c>
      <c r="K45" s="45">
        <v>447103.12</v>
      </c>
    </row>
    <row r="46" spans="1:11" s="1" customFormat="1" ht="21.75" customHeight="1" thickBot="1">
      <c r="A46" s="41" t="s">
        <v>138</v>
      </c>
      <c r="B46" s="41" t="s">
        <v>134</v>
      </c>
      <c r="C46" s="41" t="s">
        <v>139</v>
      </c>
      <c r="D46" s="50" t="s">
        <v>182</v>
      </c>
      <c r="E46" s="51">
        <v>20000</v>
      </c>
      <c r="F46" s="51">
        <v>26715</v>
      </c>
      <c r="G46" s="45">
        <f t="shared" si="3"/>
        <v>0</v>
      </c>
      <c r="H46" s="48">
        <f t="shared" si="4"/>
        <v>1.33575</v>
      </c>
      <c r="K46" s="45">
        <v>26715</v>
      </c>
    </row>
    <row r="47" spans="1:11" s="1" customFormat="1" ht="21.75" customHeight="1" thickBot="1">
      <c r="A47" s="41" t="s">
        <v>138</v>
      </c>
      <c r="B47" s="41" t="s">
        <v>134</v>
      </c>
      <c r="C47" s="41" t="s">
        <v>149</v>
      </c>
      <c r="D47" s="50" t="s">
        <v>183</v>
      </c>
      <c r="E47" s="51">
        <v>600000</v>
      </c>
      <c r="F47" s="51">
        <v>663357</v>
      </c>
      <c r="G47" s="45">
        <f t="shared" si="3"/>
        <v>0</v>
      </c>
      <c r="H47" s="48">
        <f t="shared" si="4"/>
        <v>1.105595</v>
      </c>
      <c r="K47" s="45">
        <v>663357</v>
      </c>
    </row>
    <row r="48" spans="1:11" s="1" customFormat="1" ht="18" customHeight="1" thickBot="1">
      <c r="A48" s="387" t="s">
        <v>184</v>
      </c>
      <c r="B48" s="387"/>
      <c r="C48" s="387"/>
      <c r="D48" s="387"/>
      <c r="E48" s="53">
        <f>SUM(E36:E47)</f>
        <v>49980000</v>
      </c>
      <c r="F48" s="53">
        <f>SUM(F36:F47)</f>
        <v>47846637.32</v>
      </c>
      <c r="G48" s="53">
        <f>SUM(G36:G47)</f>
        <v>91164936.52</v>
      </c>
      <c r="H48" s="54">
        <f>F48/E48</f>
        <v>0.9573156726690676</v>
      </c>
      <c r="K48" s="53">
        <f>SUM(K36:K47)</f>
        <v>139011573.84</v>
      </c>
    </row>
    <row r="49" spans="1:11" s="1" customFormat="1" ht="24" customHeight="1" thickBot="1">
      <c r="A49" s="41" t="s">
        <v>145</v>
      </c>
      <c r="B49" s="41" t="s">
        <v>129</v>
      </c>
      <c r="C49" s="41" t="s">
        <v>130</v>
      </c>
      <c r="D49" s="50" t="s">
        <v>185</v>
      </c>
      <c r="E49" s="51">
        <v>600000</v>
      </c>
      <c r="F49" s="51">
        <v>594495.81</v>
      </c>
      <c r="G49" s="45">
        <f aca="true" t="shared" si="5" ref="G49:G54">K49-F49</f>
        <v>737460.72</v>
      </c>
      <c r="H49" s="48">
        <f t="shared" si="2"/>
        <v>0.9908263500000001</v>
      </c>
      <c r="K49" s="45">
        <v>1331956.53</v>
      </c>
    </row>
    <row r="50" spans="1:11" s="1" customFormat="1" ht="24" customHeight="1" thickBot="1">
      <c r="A50" s="41" t="s">
        <v>145</v>
      </c>
      <c r="B50" s="41" t="s">
        <v>129</v>
      </c>
      <c r="C50" s="41" t="s">
        <v>147</v>
      </c>
      <c r="D50" s="50" t="s">
        <v>186</v>
      </c>
      <c r="E50" s="51">
        <v>700000</v>
      </c>
      <c r="F50" s="51">
        <v>776107.4</v>
      </c>
      <c r="G50" s="45">
        <f t="shared" si="5"/>
        <v>0</v>
      </c>
      <c r="H50" s="48">
        <f t="shared" si="2"/>
        <v>1.1087248571428572</v>
      </c>
      <c r="K50" s="45">
        <v>776107.4</v>
      </c>
    </row>
    <row r="51" spans="1:11" s="1" customFormat="1" ht="24" customHeight="1" thickBot="1">
      <c r="A51" s="41" t="s">
        <v>145</v>
      </c>
      <c r="B51" s="41" t="s">
        <v>129</v>
      </c>
      <c r="C51" s="41" t="s">
        <v>169</v>
      </c>
      <c r="D51" s="50" t="s">
        <v>187</v>
      </c>
      <c r="E51" s="51">
        <v>486000</v>
      </c>
      <c r="F51" s="51">
        <v>253088.55</v>
      </c>
      <c r="G51" s="45">
        <f t="shared" si="5"/>
        <v>764712.6000000001</v>
      </c>
      <c r="H51" s="48">
        <f t="shared" si="2"/>
        <v>0.5207583333333333</v>
      </c>
      <c r="K51" s="45">
        <v>1017801.15</v>
      </c>
    </row>
    <row r="52" spans="1:11" s="1" customFormat="1" ht="24" customHeight="1" thickBot="1">
      <c r="A52" s="41" t="s">
        <v>145</v>
      </c>
      <c r="B52" s="41" t="s">
        <v>129</v>
      </c>
      <c r="C52" s="41" t="s">
        <v>171</v>
      </c>
      <c r="D52" s="50" t="s">
        <v>188</v>
      </c>
      <c r="E52" s="51">
        <v>50000</v>
      </c>
      <c r="F52" s="51">
        <v>5255.98</v>
      </c>
      <c r="G52" s="45">
        <f t="shared" si="5"/>
        <v>7839681.149999999</v>
      </c>
      <c r="H52" s="48">
        <f t="shared" si="2"/>
        <v>0.1051196</v>
      </c>
      <c r="K52" s="45">
        <v>7844937.13</v>
      </c>
    </row>
    <row r="53" spans="1:11" s="1" customFormat="1" ht="24" customHeight="1" thickBot="1">
      <c r="A53" s="41" t="s">
        <v>145</v>
      </c>
      <c r="B53" s="41" t="s">
        <v>129</v>
      </c>
      <c r="C53" s="41" t="s">
        <v>189</v>
      </c>
      <c r="D53" s="50" t="s">
        <v>190</v>
      </c>
      <c r="E53" s="51">
        <v>19500000</v>
      </c>
      <c r="F53" s="51">
        <v>20917863.08</v>
      </c>
      <c r="G53" s="45">
        <f t="shared" si="5"/>
        <v>103734344.57000001</v>
      </c>
      <c r="H53" s="48">
        <f t="shared" si="2"/>
        <v>1.072710927179487</v>
      </c>
      <c r="K53" s="45">
        <v>124652207.65</v>
      </c>
    </row>
    <row r="54" spans="1:11" s="1" customFormat="1" ht="24" customHeight="1" thickBot="1">
      <c r="A54" s="41" t="s">
        <v>145</v>
      </c>
      <c r="B54" s="41" t="s">
        <v>129</v>
      </c>
      <c r="C54" s="41" t="s">
        <v>139</v>
      </c>
      <c r="D54" s="50" t="s">
        <v>191</v>
      </c>
      <c r="E54" s="51">
        <v>100</v>
      </c>
      <c r="F54" s="51">
        <v>0</v>
      </c>
      <c r="G54" s="45">
        <f t="shared" si="5"/>
        <v>0</v>
      </c>
      <c r="H54" s="48">
        <f t="shared" si="2"/>
        <v>0</v>
      </c>
      <c r="K54" s="45">
        <v>0</v>
      </c>
    </row>
    <row r="55" spans="1:11" s="1" customFormat="1" ht="15">
      <c r="A55" s="378" t="s">
        <v>121</v>
      </c>
      <c r="B55" s="378" t="s">
        <v>122</v>
      </c>
      <c r="C55" s="378" t="s">
        <v>123</v>
      </c>
      <c r="D55" s="380" t="s">
        <v>124</v>
      </c>
      <c r="E55" s="382" t="s">
        <v>125</v>
      </c>
      <c r="F55" s="384" t="s">
        <v>126</v>
      </c>
      <c r="G55" s="369" t="s">
        <v>127</v>
      </c>
      <c r="H55" s="382" t="s">
        <v>128</v>
      </c>
      <c r="K55" s="369"/>
    </row>
    <row r="56" spans="1:11" s="1" customFormat="1" ht="15.75" thickBot="1">
      <c r="A56" s="379"/>
      <c r="B56" s="379"/>
      <c r="C56" s="379"/>
      <c r="D56" s="381"/>
      <c r="E56" s="383"/>
      <c r="F56" s="385"/>
      <c r="G56" s="370"/>
      <c r="H56" s="386"/>
      <c r="K56" s="370"/>
    </row>
    <row r="57" spans="1:11" s="1" customFormat="1" ht="18" customHeight="1" thickBot="1">
      <c r="A57" s="41" t="s">
        <v>145</v>
      </c>
      <c r="B57" s="41" t="s">
        <v>129</v>
      </c>
      <c r="C57" s="41" t="s">
        <v>177</v>
      </c>
      <c r="D57" s="50" t="s">
        <v>192</v>
      </c>
      <c r="E57" s="51">
        <v>100</v>
      </c>
      <c r="F57" s="51">
        <v>4570</v>
      </c>
      <c r="G57" s="45">
        <f>K57-F57</f>
        <v>0</v>
      </c>
      <c r="H57" s="48">
        <f t="shared" si="2"/>
        <v>45.7</v>
      </c>
      <c r="K57" s="45">
        <v>4570</v>
      </c>
    </row>
    <row r="58" spans="1:11" s="1" customFormat="1" ht="18" customHeight="1" thickBot="1">
      <c r="A58" s="41" t="s">
        <v>145</v>
      </c>
      <c r="B58" s="41" t="s">
        <v>129</v>
      </c>
      <c r="C58" s="41" t="s">
        <v>141</v>
      </c>
      <c r="D58" s="50" t="s">
        <v>193</v>
      </c>
      <c r="E58" s="51">
        <v>100</v>
      </c>
      <c r="F58" s="51">
        <v>0</v>
      </c>
      <c r="G58" s="45">
        <f aca="true" t="shared" si="6" ref="G58:G71">K58-F58</f>
        <v>0</v>
      </c>
      <c r="H58" s="48">
        <f t="shared" si="2"/>
        <v>0</v>
      </c>
      <c r="K58" s="45">
        <v>0</v>
      </c>
    </row>
    <row r="59" spans="1:11" s="1" customFormat="1" ht="18" customHeight="1" thickBot="1">
      <c r="A59" s="41" t="s">
        <v>145</v>
      </c>
      <c r="B59" s="41" t="s">
        <v>129</v>
      </c>
      <c r="C59" s="41" t="s">
        <v>143</v>
      </c>
      <c r="D59" s="50" t="s">
        <v>194</v>
      </c>
      <c r="E59" s="51">
        <v>100</v>
      </c>
      <c r="F59" s="51">
        <v>0</v>
      </c>
      <c r="G59" s="45">
        <f t="shared" si="6"/>
        <v>0</v>
      </c>
      <c r="H59" s="48">
        <f t="shared" si="2"/>
        <v>0</v>
      </c>
      <c r="K59" s="45">
        <v>0</v>
      </c>
    </row>
    <row r="60" spans="1:11" s="1" customFormat="1" ht="18" customHeight="1" thickBot="1">
      <c r="A60" s="41" t="s">
        <v>145</v>
      </c>
      <c r="B60" s="41" t="s">
        <v>129</v>
      </c>
      <c r="C60" s="41" t="s">
        <v>179</v>
      </c>
      <c r="D60" s="50" t="s">
        <v>195</v>
      </c>
      <c r="E60" s="51">
        <v>100</v>
      </c>
      <c r="F60" s="51">
        <v>0</v>
      </c>
      <c r="G60" s="45">
        <f t="shared" si="6"/>
        <v>0</v>
      </c>
      <c r="H60" s="48">
        <f t="shared" si="2"/>
        <v>0</v>
      </c>
      <c r="K60" s="45">
        <v>0</v>
      </c>
    </row>
    <row r="61" spans="1:11" s="1" customFormat="1" ht="18" customHeight="1" thickBot="1">
      <c r="A61" s="41" t="s">
        <v>145</v>
      </c>
      <c r="B61" s="41" t="s">
        <v>129</v>
      </c>
      <c r="C61" s="41" t="s">
        <v>795</v>
      </c>
      <c r="D61" s="50" t="s">
        <v>196</v>
      </c>
      <c r="E61" s="51">
        <v>3060000</v>
      </c>
      <c r="F61" s="51">
        <v>3060000</v>
      </c>
      <c r="G61" s="45">
        <f t="shared" si="6"/>
        <v>0</v>
      </c>
      <c r="H61" s="48">
        <f t="shared" si="2"/>
        <v>1</v>
      </c>
      <c r="K61" s="45">
        <v>3060000</v>
      </c>
    </row>
    <row r="62" spans="1:11" s="1" customFormat="1" ht="18" customHeight="1" thickBot="1">
      <c r="A62" s="41" t="s">
        <v>145</v>
      </c>
      <c r="B62" s="41" t="s">
        <v>129</v>
      </c>
      <c r="C62" s="41" t="s">
        <v>796</v>
      </c>
      <c r="D62" s="50" t="s">
        <v>197</v>
      </c>
      <c r="E62" s="51">
        <v>200000</v>
      </c>
      <c r="F62" s="51">
        <v>187478.89</v>
      </c>
      <c r="G62" s="45">
        <f t="shared" si="6"/>
        <v>0</v>
      </c>
      <c r="H62" s="48">
        <f t="shared" si="2"/>
        <v>0.9373944500000001</v>
      </c>
      <c r="K62" s="45">
        <v>187478.89</v>
      </c>
    </row>
    <row r="63" spans="1:11" s="1" customFormat="1" ht="18" customHeight="1" thickBot="1">
      <c r="A63" s="41" t="s">
        <v>145</v>
      </c>
      <c r="B63" s="41" t="s">
        <v>129</v>
      </c>
      <c r="C63" s="41" t="s">
        <v>198</v>
      </c>
      <c r="D63" s="50" t="s">
        <v>199</v>
      </c>
      <c r="E63" s="51">
        <v>20000</v>
      </c>
      <c r="F63" s="51">
        <v>9658.13</v>
      </c>
      <c r="G63" s="45">
        <f t="shared" si="6"/>
        <v>0</v>
      </c>
      <c r="H63" s="48">
        <f t="shared" si="2"/>
        <v>0.48290649999999996</v>
      </c>
      <c r="K63" s="45">
        <v>9658.13</v>
      </c>
    </row>
    <row r="64" spans="1:11" s="1" customFormat="1" ht="18" customHeight="1" thickBot="1">
      <c r="A64" s="41" t="s">
        <v>145</v>
      </c>
      <c r="B64" s="41" t="s">
        <v>129</v>
      </c>
      <c r="C64" s="41" t="s">
        <v>797</v>
      </c>
      <c r="D64" s="50" t="s">
        <v>200</v>
      </c>
      <c r="E64" s="51">
        <v>100</v>
      </c>
      <c r="F64" s="51">
        <v>0</v>
      </c>
      <c r="G64" s="45">
        <f t="shared" si="6"/>
        <v>0</v>
      </c>
      <c r="H64" s="48">
        <f t="shared" si="2"/>
        <v>0</v>
      </c>
      <c r="K64" s="45">
        <v>0</v>
      </c>
    </row>
    <row r="65" spans="1:11" s="1" customFormat="1" ht="18" customHeight="1" thickBot="1">
      <c r="A65" s="41" t="s">
        <v>145</v>
      </c>
      <c r="B65" s="41" t="s">
        <v>129</v>
      </c>
      <c r="C65" s="41" t="s">
        <v>201</v>
      </c>
      <c r="D65" s="50" t="s">
        <v>202</v>
      </c>
      <c r="E65" s="51">
        <v>4500000</v>
      </c>
      <c r="F65" s="51">
        <v>5159577.62</v>
      </c>
      <c r="G65" s="45">
        <f t="shared" si="6"/>
        <v>2959768.88</v>
      </c>
      <c r="H65" s="48">
        <f t="shared" si="2"/>
        <v>1.1465728044444445</v>
      </c>
      <c r="K65" s="45">
        <v>8119346.5</v>
      </c>
    </row>
    <row r="66" spans="1:11" s="1" customFormat="1" ht="18" customHeight="1" thickBot="1">
      <c r="A66" s="41" t="s">
        <v>145</v>
      </c>
      <c r="B66" s="41" t="s">
        <v>129</v>
      </c>
      <c r="C66" s="41" t="s">
        <v>798</v>
      </c>
      <c r="D66" s="50" t="s">
        <v>203</v>
      </c>
      <c r="E66" s="51">
        <v>1500000</v>
      </c>
      <c r="F66" s="51">
        <v>826141.61</v>
      </c>
      <c r="G66" s="45">
        <f t="shared" si="6"/>
        <v>538696.6900000001</v>
      </c>
      <c r="H66" s="48">
        <f t="shared" si="2"/>
        <v>0.5507610733333334</v>
      </c>
      <c r="K66" s="45">
        <v>1364838.3</v>
      </c>
    </row>
    <row r="67" spans="1:19" s="1" customFormat="1" ht="18" customHeight="1" thickBot="1">
      <c r="A67" s="41" t="s">
        <v>145</v>
      </c>
      <c r="B67" s="41" t="s">
        <v>129</v>
      </c>
      <c r="C67" s="41" t="s">
        <v>204</v>
      </c>
      <c r="D67" s="50" t="s">
        <v>205</v>
      </c>
      <c r="E67" s="51">
        <v>100</v>
      </c>
      <c r="F67" s="51">
        <v>0</v>
      </c>
      <c r="G67" s="45">
        <f t="shared" si="6"/>
        <v>0</v>
      </c>
      <c r="H67" s="48">
        <f t="shared" si="2"/>
        <v>0</v>
      </c>
      <c r="I67" s="57"/>
      <c r="J67" s="57"/>
      <c r="K67" s="45">
        <v>0</v>
      </c>
      <c r="L67" s="57"/>
      <c r="M67" s="57"/>
      <c r="N67" s="57"/>
      <c r="O67" s="57"/>
      <c r="P67" s="57"/>
      <c r="Q67" s="57"/>
      <c r="R67" s="57"/>
      <c r="S67" s="57"/>
    </row>
    <row r="68" spans="1:19" s="1" customFormat="1" ht="18" customHeight="1" thickBot="1">
      <c r="A68" s="41" t="s">
        <v>145</v>
      </c>
      <c r="B68" s="41" t="s">
        <v>134</v>
      </c>
      <c r="C68" s="41" t="s">
        <v>130</v>
      </c>
      <c r="D68" s="50" t="s">
        <v>206</v>
      </c>
      <c r="E68" s="51">
        <v>100</v>
      </c>
      <c r="F68" s="51">
        <v>0</v>
      </c>
      <c r="G68" s="45">
        <f t="shared" si="6"/>
        <v>42684</v>
      </c>
      <c r="H68" s="48">
        <f t="shared" si="2"/>
        <v>0</v>
      </c>
      <c r="I68" s="57"/>
      <c r="J68" s="57"/>
      <c r="K68" s="45">
        <v>42684</v>
      </c>
      <c r="L68" s="57"/>
      <c r="M68" s="57"/>
      <c r="N68" s="57"/>
      <c r="O68" s="57"/>
      <c r="P68" s="57"/>
      <c r="Q68" s="57"/>
      <c r="R68" s="57"/>
      <c r="S68" s="57"/>
    </row>
    <row r="69" spans="1:19" s="1" customFormat="1" ht="18" customHeight="1" thickBot="1">
      <c r="A69" s="41" t="s">
        <v>145</v>
      </c>
      <c r="B69" s="41" t="s">
        <v>134</v>
      </c>
      <c r="C69" s="41" t="s">
        <v>171</v>
      </c>
      <c r="D69" s="50" t="s">
        <v>207</v>
      </c>
      <c r="E69" s="51">
        <v>80000</v>
      </c>
      <c r="F69" s="51">
        <v>68888.5</v>
      </c>
      <c r="G69" s="45">
        <f t="shared" si="6"/>
        <v>77769.29999999999</v>
      </c>
      <c r="H69" s="48">
        <f t="shared" si="2"/>
        <v>0.86110625</v>
      </c>
      <c r="I69" s="57"/>
      <c r="J69" s="57"/>
      <c r="K69" s="45">
        <v>146657.8</v>
      </c>
      <c r="L69" s="57"/>
      <c r="M69" s="57"/>
      <c r="N69" s="57"/>
      <c r="O69" s="57"/>
      <c r="P69" s="57"/>
      <c r="Q69" s="57"/>
      <c r="R69" s="57"/>
      <c r="S69" s="57"/>
    </row>
    <row r="70" spans="1:19" s="1" customFormat="1" ht="18" customHeight="1" thickBot="1">
      <c r="A70" s="41" t="s">
        <v>145</v>
      </c>
      <c r="B70" s="41" t="s">
        <v>134</v>
      </c>
      <c r="C70" s="41" t="s">
        <v>143</v>
      </c>
      <c r="D70" s="50" t="s">
        <v>208</v>
      </c>
      <c r="E70" s="51">
        <v>100000</v>
      </c>
      <c r="F70" s="51">
        <v>0</v>
      </c>
      <c r="G70" s="45">
        <f t="shared" si="6"/>
        <v>96300</v>
      </c>
      <c r="H70" s="48">
        <f t="shared" si="2"/>
        <v>0</v>
      </c>
      <c r="I70" s="57"/>
      <c r="J70" s="57"/>
      <c r="K70" s="45">
        <v>96300</v>
      </c>
      <c r="L70" s="57"/>
      <c r="M70" s="57"/>
      <c r="N70" s="57"/>
      <c r="O70" s="57"/>
      <c r="P70" s="57"/>
      <c r="Q70" s="57"/>
      <c r="R70" s="57"/>
      <c r="S70" s="57"/>
    </row>
    <row r="71" spans="1:19" s="1" customFormat="1" ht="18" customHeight="1" thickBot="1">
      <c r="A71" s="41" t="s">
        <v>145</v>
      </c>
      <c r="B71" s="41" t="s">
        <v>134</v>
      </c>
      <c r="C71" s="41" t="s">
        <v>136</v>
      </c>
      <c r="D71" s="50" t="s">
        <v>209</v>
      </c>
      <c r="E71" s="51">
        <v>60000</v>
      </c>
      <c r="F71" s="51">
        <v>38450</v>
      </c>
      <c r="G71" s="45">
        <f t="shared" si="6"/>
        <v>64268</v>
      </c>
      <c r="H71" s="48">
        <f t="shared" si="2"/>
        <v>0.6408333333333334</v>
      </c>
      <c r="I71" s="57"/>
      <c r="J71" s="57"/>
      <c r="K71" s="45">
        <v>102718</v>
      </c>
      <c r="L71" s="57"/>
      <c r="M71" s="57"/>
      <c r="N71" s="57"/>
      <c r="O71" s="57"/>
      <c r="P71" s="57"/>
      <c r="Q71" s="57"/>
      <c r="R71" s="57"/>
      <c r="S71" s="57"/>
    </row>
    <row r="72" spans="1:11" s="1" customFormat="1" ht="18" customHeight="1" thickBot="1">
      <c r="A72" s="387" t="s">
        <v>210</v>
      </c>
      <c r="B72" s="387"/>
      <c r="C72" s="387"/>
      <c r="D72" s="387"/>
      <c r="E72" s="53">
        <f>SUM(E49:E71)</f>
        <v>30856800</v>
      </c>
      <c r="F72" s="53">
        <f>SUM(F49:F71)</f>
        <v>31901575.569999997</v>
      </c>
      <c r="G72" s="53">
        <f>SUM(G49:G71)</f>
        <v>116855685.91</v>
      </c>
      <c r="H72" s="54">
        <f>F72/E72</f>
        <v>1.0338588437556713</v>
      </c>
      <c r="K72" s="53">
        <f>SUM(K49:K71)</f>
        <v>148757261.48000002</v>
      </c>
    </row>
    <row r="73" spans="1:17" s="1" customFormat="1" ht="17.25" customHeight="1" thickBot="1">
      <c r="A73" s="41" t="s">
        <v>151</v>
      </c>
      <c r="B73" s="41" t="s">
        <v>129</v>
      </c>
      <c r="C73" s="41" t="s">
        <v>129</v>
      </c>
      <c r="D73" s="50" t="s">
        <v>211</v>
      </c>
      <c r="E73" s="51">
        <v>1000000</v>
      </c>
      <c r="F73" s="51">
        <v>785001.96</v>
      </c>
      <c r="G73" s="45">
        <f>K73-F73</f>
        <v>0</v>
      </c>
      <c r="H73" s="48">
        <f t="shared" si="2"/>
        <v>0.78500196</v>
      </c>
      <c r="I73" s="57"/>
      <c r="J73" s="57"/>
      <c r="K73" s="45">
        <v>785001.96</v>
      </c>
      <c r="L73" s="57"/>
      <c r="M73" s="57"/>
      <c r="N73" s="57"/>
      <c r="O73" s="57"/>
      <c r="P73" s="57"/>
      <c r="Q73" s="57"/>
    </row>
    <row r="74" spans="1:17" s="1" customFormat="1" ht="17.25" customHeight="1" thickBot="1">
      <c r="A74" s="41" t="s">
        <v>151</v>
      </c>
      <c r="B74" s="41" t="s">
        <v>145</v>
      </c>
      <c r="C74" s="41" t="s">
        <v>134</v>
      </c>
      <c r="D74" s="50" t="s">
        <v>212</v>
      </c>
      <c r="E74" s="51">
        <v>1000</v>
      </c>
      <c r="F74" s="51">
        <v>2700</v>
      </c>
      <c r="G74" s="45">
        <f>K74-F74</f>
        <v>0</v>
      </c>
      <c r="H74" s="48">
        <f t="shared" si="2"/>
        <v>2.7</v>
      </c>
      <c r="I74" s="57"/>
      <c r="J74" s="57"/>
      <c r="K74" s="45">
        <v>2700</v>
      </c>
      <c r="L74" s="57"/>
      <c r="M74" s="57"/>
      <c r="N74" s="57"/>
      <c r="O74" s="57"/>
      <c r="P74" s="57"/>
      <c r="Q74" s="57"/>
    </row>
    <row r="75" spans="1:17" s="1" customFormat="1" ht="17.25" customHeight="1" thickBot="1">
      <c r="A75" s="41" t="s">
        <v>151</v>
      </c>
      <c r="B75" s="41" t="s">
        <v>145</v>
      </c>
      <c r="C75" s="41" t="s">
        <v>145</v>
      </c>
      <c r="D75" s="50" t="s">
        <v>213</v>
      </c>
      <c r="E75" s="51">
        <v>20000</v>
      </c>
      <c r="F75" s="51">
        <v>520319.26</v>
      </c>
      <c r="G75" s="45">
        <f>K75-F75</f>
        <v>1784.0299999999697</v>
      </c>
      <c r="H75" s="48">
        <f t="shared" si="2"/>
        <v>26.015963</v>
      </c>
      <c r="I75" s="57"/>
      <c r="J75" s="57"/>
      <c r="K75" s="45">
        <v>522103.29</v>
      </c>
      <c r="L75" s="57"/>
      <c r="M75" s="57"/>
      <c r="N75" s="57"/>
      <c r="O75" s="57"/>
      <c r="P75" s="57"/>
      <c r="Q75" s="57"/>
    </row>
    <row r="76" spans="1:11" s="1" customFormat="1" ht="18" customHeight="1" thickBot="1">
      <c r="A76" s="387" t="s">
        <v>214</v>
      </c>
      <c r="B76" s="387"/>
      <c r="C76" s="387"/>
      <c r="D76" s="387"/>
      <c r="E76" s="53">
        <f>SUM(E73:E75)</f>
        <v>1021000</v>
      </c>
      <c r="F76" s="53">
        <f>SUM(F73:F75)</f>
        <v>1308021.22</v>
      </c>
      <c r="G76" s="53">
        <f>SUM(G73:G75)</f>
        <v>1784.0299999999697</v>
      </c>
      <c r="H76" s="54">
        <f t="shared" si="2"/>
        <v>1.2811177473065622</v>
      </c>
      <c r="K76" s="53">
        <f>SUM(K73:K75)</f>
        <v>1309805.25</v>
      </c>
    </row>
    <row r="77" spans="1:17" s="1" customFormat="1" ht="17.25" customHeight="1" thickBot="1">
      <c r="A77" s="41" t="s">
        <v>215</v>
      </c>
      <c r="B77" s="41" t="s">
        <v>129</v>
      </c>
      <c r="C77" s="41" t="s">
        <v>216</v>
      </c>
      <c r="D77" s="50" t="s">
        <v>217</v>
      </c>
      <c r="E77" s="51">
        <v>0</v>
      </c>
      <c r="F77" s="51">
        <v>1768630.92</v>
      </c>
      <c r="G77" s="45">
        <f>K77-F77</f>
        <v>0</v>
      </c>
      <c r="H77" s="48">
        <v>0</v>
      </c>
      <c r="I77" s="57"/>
      <c r="J77" s="57"/>
      <c r="K77" s="45">
        <v>1768630.92</v>
      </c>
      <c r="L77" s="57"/>
      <c r="M77" s="57"/>
      <c r="N77" s="57"/>
      <c r="O77" s="57"/>
      <c r="P77" s="57"/>
      <c r="Q77" s="57"/>
    </row>
    <row r="78" spans="1:11" s="1" customFormat="1" ht="18" customHeight="1" thickBot="1">
      <c r="A78" s="387" t="s">
        <v>218</v>
      </c>
      <c r="B78" s="387"/>
      <c r="C78" s="387"/>
      <c r="D78" s="387"/>
      <c r="E78" s="53">
        <f>E77</f>
        <v>0</v>
      </c>
      <c r="F78" s="53">
        <f>F77</f>
        <v>1768630.92</v>
      </c>
      <c r="G78" s="53">
        <f>G77</f>
        <v>0</v>
      </c>
      <c r="H78" s="53">
        <f>H77</f>
        <v>0</v>
      </c>
      <c r="K78" s="53">
        <f>SUM(K77)</f>
        <v>1768630.92</v>
      </c>
    </row>
    <row r="79" spans="1:11" s="1" customFormat="1" ht="30.75" thickBot="1">
      <c r="A79" s="389" t="s">
        <v>219</v>
      </c>
      <c r="B79" s="389"/>
      <c r="C79" s="389"/>
      <c r="D79" s="389"/>
      <c r="E79" s="53">
        <f>E25+E48+E35+E72+E76+E78</f>
        <v>117800200</v>
      </c>
      <c r="F79" s="53">
        <f>F25+F48+F35+F72+F76+F78</f>
        <v>118528547.88000001</v>
      </c>
      <c r="G79" s="53">
        <f>G25+G48+G35+G72+G76+G78</f>
        <v>208022906.46</v>
      </c>
      <c r="H79" s="54">
        <f>F79/E79</f>
        <v>1.0061829086877612</v>
      </c>
      <c r="K79" s="53">
        <f>K25+K35+K48+K72+K76+K78</f>
        <v>326551454.34000003</v>
      </c>
    </row>
    <row r="80" spans="1:11" ht="15">
      <c r="A80" s="35"/>
      <c r="B80" s="35"/>
      <c r="C80" s="35"/>
      <c r="D80" s="35"/>
      <c r="E80" s="36"/>
      <c r="F80" s="36"/>
      <c r="G80" s="36"/>
      <c r="H80" s="36"/>
      <c r="K80" s="36"/>
    </row>
    <row r="81" spans="4:11" ht="18">
      <c r="D81" s="181" t="s">
        <v>675</v>
      </c>
      <c r="F81" s="388" t="s">
        <v>675</v>
      </c>
      <c r="G81" s="388"/>
      <c r="H81" s="388"/>
      <c r="K81"/>
    </row>
    <row r="82" spans="4:11" ht="18">
      <c r="D82" s="181" t="s">
        <v>220</v>
      </c>
      <c r="F82" s="388" t="s">
        <v>116</v>
      </c>
      <c r="G82" s="388"/>
      <c r="H82" s="388"/>
      <c r="K82"/>
    </row>
  </sheetData>
  <sheetProtection/>
  <mergeCells count="46">
    <mergeCell ref="E55:E56"/>
    <mergeCell ref="F55:F56"/>
    <mergeCell ref="G55:G56"/>
    <mergeCell ref="F82:H82"/>
    <mergeCell ref="H55:H56"/>
    <mergeCell ref="A72:D72"/>
    <mergeCell ref="A76:D76"/>
    <mergeCell ref="A78:D78"/>
    <mergeCell ref="A79:D79"/>
    <mergeCell ref="F81:H81"/>
    <mergeCell ref="A35:D35"/>
    <mergeCell ref="A48:D48"/>
    <mergeCell ref="A55:A56"/>
    <mergeCell ref="B55:B56"/>
    <mergeCell ref="C55:C56"/>
    <mergeCell ref="D55:D56"/>
    <mergeCell ref="H12:H13"/>
    <mergeCell ref="A25:D25"/>
    <mergeCell ref="A29:A30"/>
    <mergeCell ref="B29:B30"/>
    <mergeCell ref="C29:C30"/>
    <mergeCell ref="D29:D30"/>
    <mergeCell ref="E29:E30"/>
    <mergeCell ref="F29:F30"/>
    <mergeCell ref="G29:G30"/>
    <mergeCell ref="H29:H30"/>
    <mergeCell ref="A8:C8"/>
    <mergeCell ref="D9:G9"/>
    <mergeCell ref="D10:G10"/>
    <mergeCell ref="A12:A13"/>
    <mergeCell ref="B12:B13"/>
    <mergeCell ref="C12:C13"/>
    <mergeCell ref="D12:D13"/>
    <mergeCell ref="E12:E13"/>
    <mergeCell ref="F12:F13"/>
    <mergeCell ref="G12:G13"/>
    <mergeCell ref="K12:K13"/>
    <mergeCell ref="K29:K30"/>
    <mergeCell ref="K55:K56"/>
    <mergeCell ref="A1:C1"/>
    <mergeCell ref="A2:C2"/>
    <mergeCell ref="A3:C3"/>
    <mergeCell ref="A4:C4"/>
    <mergeCell ref="A5:C5"/>
    <mergeCell ref="A6:C6"/>
    <mergeCell ref="A7:C7"/>
  </mergeCells>
  <printOptions/>
  <pageMargins left="0.16" right="0.19" top="0.22" bottom="0.16" header="0.22" footer="0.16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M24"/>
  <sheetViews>
    <sheetView rightToLeft="1" zoomScalePageLayoutView="0" workbookViewId="0" topLeftCell="A9">
      <selection activeCell="L18" sqref="L18"/>
    </sheetView>
  </sheetViews>
  <sheetFormatPr defaultColWidth="11.421875" defaultRowHeight="15"/>
  <cols>
    <col min="1" max="1" width="19.421875" style="0" customWidth="1"/>
    <col min="2" max="2" width="28.7109375" style="0" customWidth="1"/>
    <col min="3" max="3" width="11.421875" style="0" customWidth="1"/>
    <col min="4" max="4" width="17.421875" style="0" customWidth="1"/>
    <col min="5" max="6" width="18.140625" style="0" customWidth="1"/>
    <col min="7" max="7" width="17.7109375" style="0" customWidth="1"/>
    <col min="8" max="8" width="10.421875" style="1" customWidth="1"/>
    <col min="9" max="9" width="18.00390625" style="1" customWidth="1"/>
  </cols>
  <sheetData>
    <row r="1" spans="1:2" s="1" customFormat="1" ht="12" customHeight="1">
      <c r="A1" s="546"/>
      <c r="B1" s="546"/>
    </row>
    <row r="2" spans="1:2" s="1" customFormat="1" ht="12" customHeight="1">
      <c r="A2" s="546"/>
      <c r="B2" s="546"/>
    </row>
    <row r="3" spans="1:2" s="1" customFormat="1" ht="12" customHeight="1">
      <c r="A3" s="546"/>
      <c r="B3" s="546"/>
    </row>
    <row r="4" spans="1:2" s="1" customFormat="1" ht="12" customHeight="1">
      <c r="A4" s="546"/>
      <c r="B4" s="546"/>
    </row>
    <row r="5" spans="1:2" s="1" customFormat="1" ht="12" customHeight="1">
      <c r="A5" s="546"/>
      <c r="B5" s="546"/>
    </row>
    <row r="6" spans="1:2" s="1" customFormat="1" ht="12" customHeight="1">
      <c r="A6" s="546"/>
      <c r="B6" s="546"/>
    </row>
    <row r="7" spans="1:2" s="1" customFormat="1" ht="12" customHeight="1">
      <c r="A7" s="546"/>
      <c r="B7" s="546"/>
    </row>
    <row r="8" spans="1:3" s="1" customFormat="1" ht="12" customHeight="1">
      <c r="A8" s="548"/>
      <c r="B8" s="546"/>
      <c r="C8" s="6"/>
    </row>
    <row r="9" spans="1:3" s="1" customFormat="1" ht="12" customHeight="1">
      <c r="A9" s="102"/>
      <c r="B9" s="102"/>
      <c r="C9" s="6"/>
    </row>
    <row r="10" spans="1:3" s="1" customFormat="1" ht="23.25" customHeight="1" thickBot="1">
      <c r="A10" s="102"/>
      <c r="B10" s="102"/>
      <c r="C10" s="6"/>
    </row>
    <row r="11" spans="1:9" s="103" customFormat="1" ht="29.25" customHeight="1">
      <c r="A11" s="552" t="s">
        <v>959</v>
      </c>
      <c r="B11" s="553"/>
      <c r="C11" s="553"/>
      <c r="D11" s="553"/>
      <c r="E11" s="553"/>
      <c r="F11" s="553"/>
      <c r="G11" s="553"/>
      <c r="H11" s="553"/>
      <c r="I11" s="554"/>
    </row>
    <row r="12" spans="1:9" s="103" customFormat="1" ht="29.25" customHeight="1" thickBot="1">
      <c r="A12" s="555" t="s">
        <v>672</v>
      </c>
      <c r="B12" s="556"/>
      <c r="C12" s="556"/>
      <c r="D12" s="556"/>
      <c r="E12" s="556"/>
      <c r="F12" s="556"/>
      <c r="G12" s="556"/>
      <c r="H12" s="556"/>
      <c r="I12" s="557"/>
    </row>
    <row r="13" spans="1:9" s="103" customFormat="1" ht="29.25" customHeight="1" thickBot="1">
      <c r="A13" s="104"/>
      <c r="B13" s="105"/>
      <c r="C13" s="105"/>
      <c r="D13" s="105"/>
      <c r="E13" s="105"/>
      <c r="F13" s="105"/>
      <c r="G13" s="105"/>
      <c r="H13" s="105"/>
      <c r="I13" s="105"/>
    </row>
    <row r="14" spans="1:9" s="1" customFormat="1" ht="33" thickBot="1" thickTop="1">
      <c r="A14" s="106" t="s">
        <v>362</v>
      </c>
      <c r="B14" s="107" t="s">
        <v>363</v>
      </c>
      <c r="C14" s="108" t="s">
        <v>364</v>
      </c>
      <c r="D14" s="108" t="s">
        <v>365</v>
      </c>
      <c r="E14" s="108" t="s">
        <v>107</v>
      </c>
      <c r="F14" s="108" t="s">
        <v>366</v>
      </c>
      <c r="G14" s="108" t="s">
        <v>801</v>
      </c>
      <c r="H14" s="108" t="s">
        <v>8</v>
      </c>
      <c r="I14" s="303" t="s">
        <v>802</v>
      </c>
    </row>
    <row r="15" spans="1:13" s="1" customFormat="1" ht="51" customHeight="1" thickBot="1" thickTop="1">
      <c r="A15" s="109" t="s">
        <v>367</v>
      </c>
      <c r="B15" s="110" t="s">
        <v>368</v>
      </c>
      <c r="C15" s="111">
        <v>0</v>
      </c>
      <c r="D15" s="111">
        <f>SUM('بيان تنفيد مصاريف ح, الخصوصية '!F14)</f>
        <v>5064614.85</v>
      </c>
      <c r="E15" s="111">
        <f>SUM('بيان تنفيد مصاريف ح, الخصوصية '!G14)</f>
        <v>1972627.46</v>
      </c>
      <c r="F15" s="111">
        <f>SUM('بيان تنفيد مصاريف ح, الخصوصية '!H14)</f>
        <v>1338832.92</v>
      </c>
      <c r="G15" s="112">
        <f>D15-F15</f>
        <v>3725781.9299999997</v>
      </c>
      <c r="H15" s="112">
        <v>0</v>
      </c>
      <c r="I15" s="112">
        <f>G15-H15</f>
        <v>3725781.9299999997</v>
      </c>
      <c r="L15" s="545">
        <f>E15-F15</f>
        <v>633794.54</v>
      </c>
      <c r="M15" s="429"/>
    </row>
    <row r="16" spans="1:9" s="1" customFormat="1" ht="20.25" hidden="1" thickBot="1" thickTop="1">
      <c r="A16" s="113"/>
      <c r="B16" s="114"/>
      <c r="C16" s="115"/>
      <c r="D16" s="115"/>
      <c r="E16" s="115"/>
      <c r="F16" s="115"/>
      <c r="G16" s="112">
        <f>D16-F16</f>
        <v>0</v>
      </c>
      <c r="H16" s="112"/>
      <c r="I16" s="112">
        <f>G16-H16</f>
        <v>0</v>
      </c>
    </row>
    <row r="17" spans="1:9" s="1" customFormat="1" ht="54.75" customHeight="1" hidden="1" thickBot="1">
      <c r="A17" s="116"/>
      <c r="B17" s="117"/>
      <c r="C17" s="118"/>
      <c r="D17" s="118"/>
      <c r="E17" s="118"/>
      <c r="F17" s="118"/>
      <c r="G17" s="112">
        <f>D17-F17</f>
        <v>0</v>
      </c>
      <c r="H17" s="112"/>
      <c r="I17" s="112">
        <f>G17-H17</f>
        <v>0</v>
      </c>
    </row>
    <row r="18" spans="1:9" s="1" customFormat="1" ht="39" customHeight="1" thickBot="1" thickTop="1">
      <c r="A18" s="549" t="s">
        <v>369</v>
      </c>
      <c r="B18" s="291" t="s">
        <v>370</v>
      </c>
      <c r="C18" s="292">
        <v>0</v>
      </c>
      <c r="D18" s="292">
        <f>SUM('بيان تنفيد مصاريف ح, الخصوصية '!F16)</f>
        <v>14120000</v>
      </c>
      <c r="E18" s="292">
        <f>SUM('بيان تنفيد مصاريف ح, الخصوصية '!G16)</f>
        <v>14120000</v>
      </c>
      <c r="F18" s="292">
        <f>SUM('بيان تنفيد مصاريف ح, الخصوصية '!H16)</f>
        <v>14120000</v>
      </c>
      <c r="G18" s="292">
        <f>D18-F18</f>
        <v>0</v>
      </c>
      <c r="H18" s="292">
        <v>0</v>
      </c>
      <c r="I18" s="293">
        <f>G18-H18</f>
        <v>0</v>
      </c>
    </row>
    <row r="19" spans="1:9" s="1" customFormat="1" ht="39" customHeight="1" thickBot="1">
      <c r="A19" s="550"/>
      <c r="B19" s="294" t="s">
        <v>371</v>
      </c>
      <c r="C19" s="295">
        <v>0</v>
      </c>
      <c r="D19" s="295">
        <f>SUM('بيان تنفيد مصاريف ح, الخصوصية '!F17)</f>
        <v>52400</v>
      </c>
      <c r="E19" s="295">
        <f>SUM('بيان تنفيد مصاريف ح, الخصوصية '!G17)</f>
        <v>52400</v>
      </c>
      <c r="F19" s="295">
        <f>SUM('بيان تنفيد مصاريف ح, الخصوصية '!H17)</f>
        <v>52400</v>
      </c>
      <c r="G19" s="295">
        <f>D19-F19</f>
        <v>0</v>
      </c>
      <c r="H19" s="295">
        <v>0</v>
      </c>
      <c r="I19" s="296">
        <f>G19-H19</f>
        <v>0</v>
      </c>
    </row>
    <row r="20" spans="1:9" s="1" customFormat="1" ht="38.25" customHeight="1" thickBot="1" thickTop="1">
      <c r="A20" s="551" t="s">
        <v>372</v>
      </c>
      <c r="B20" s="551"/>
      <c r="C20" s="298">
        <f aca="true" t="shared" si="0" ref="C20:I20">C18+C19</f>
        <v>0</v>
      </c>
      <c r="D20" s="298">
        <f t="shared" si="0"/>
        <v>14172400</v>
      </c>
      <c r="E20" s="298">
        <f t="shared" si="0"/>
        <v>14172400</v>
      </c>
      <c r="F20" s="298">
        <f t="shared" si="0"/>
        <v>14172400</v>
      </c>
      <c r="G20" s="298">
        <f t="shared" si="0"/>
        <v>0</v>
      </c>
      <c r="H20" s="298">
        <f t="shared" si="0"/>
        <v>0</v>
      </c>
      <c r="I20" s="298">
        <f t="shared" si="0"/>
        <v>0</v>
      </c>
    </row>
    <row r="21" spans="1:9" s="1" customFormat="1" ht="38.25" customHeight="1" thickBot="1" thickTop="1">
      <c r="A21" s="547" t="s">
        <v>89</v>
      </c>
      <c r="B21" s="547"/>
      <c r="C21" s="299">
        <f aca="true" t="shared" si="1" ref="C21:I21">C20+C15</f>
        <v>0</v>
      </c>
      <c r="D21" s="299">
        <f>D20+D15</f>
        <v>19237014.85</v>
      </c>
      <c r="E21" s="299">
        <f t="shared" si="1"/>
        <v>16145027.46</v>
      </c>
      <c r="F21" s="299">
        <f t="shared" si="1"/>
        <v>15511232.92</v>
      </c>
      <c r="G21" s="299">
        <f t="shared" si="1"/>
        <v>3725781.9299999997</v>
      </c>
      <c r="H21" s="299">
        <f t="shared" si="1"/>
        <v>0</v>
      </c>
      <c r="I21" s="299">
        <f t="shared" si="1"/>
        <v>3725781.9299999997</v>
      </c>
    </row>
    <row r="22" spans="1:2" s="1" customFormat="1" ht="15.75" thickTop="1">
      <c r="A22" s="125"/>
      <c r="B22" s="6"/>
    </row>
    <row r="23" spans="2:8" s="1" customFormat="1" ht="15.75">
      <c r="B23" s="408" t="s">
        <v>675</v>
      </c>
      <c r="C23" s="408"/>
      <c r="G23" s="408" t="s">
        <v>675</v>
      </c>
      <c r="H23" s="408"/>
    </row>
    <row r="24" spans="2:8" s="1" customFormat="1" ht="15.75">
      <c r="B24" s="58" t="s">
        <v>98</v>
      </c>
      <c r="C24" s="58"/>
      <c r="G24" s="408" t="s">
        <v>373</v>
      </c>
      <c r="H24" s="408"/>
    </row>
    <row r="25" s="1" customFormat="1" ht="15"/>
  </sheetData>
  <sheetProtection/>
  <mergeCells count="17">
    <mergeCell ref="A21:B21"/>
    <mergeCell ref="B23:C23"/>
    <mergeCell ref="G23:H23"/>
    <mergeCell ref="G24:H24"/>
    <mergeCell ref="A7:B7"/>
    <mergeCell ref="A8:B8"/>
    <mergeCell ref="A18:A19"/>
    <mergeCell ref="A20:B20"/>
    <mergeCell ref="A11:I11"/>
    <mergeCell ref="A12:I12"/>
    <mergeCell ref="L15:M15"/>
    <mergeCell ref="A1:B1"/>
    <mergeCell ref="A2:B2"/>
    <mergeCell ref="A3:B3"/>
    <mergeCell ref="A4:B4"/>
    <mergeCell ref="A5:B5"/>
    <mergeCell ref="A6:B6"/>
  </mergeCells>
  <printOptions/>
  <pageMargins left="0.16" right="0.16" top="0.22" bottom="0.75" header="0.22" footer="0.3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</sheetPr>
  <dimension ref="A1:M43"/>
  <sheetViews>
    <sheetView rightToLeft="1" view="pageBreakPreview" zoomScaleSheetLayoutView="100" zoomScalePageLayoutView="0" workbookViewId="0" topLeftCell="A1">
      <selection activeCell="I43" sqref="A1:I43"/>
    </sheetView>
  </sheetViews>
  <sheetFormatPr defaultColWidth="11.421875" defaultRowHeight="15"/>
  <cols>
    <col min="1" max="1" width="18.140625" style="0" customWidth="1"/>
    <col min="2" max="2" width="26.00390625" style="0" customWidth="1"/>
    <col min="3" max="3" width="15.28125" style="0" customWidth="1"/>
    <col min="4" max="4" width="12.8515625" style="0" customWidth="1"/>
    <col min="5" max="5" width="17.7109375" style="0" customWidth="1"/>
    <col min="6" max="6" width="14.7109375" style="0" customWidth="1"/>
    <col min="7" max="7" width="14.8515625" style="0" customWidth="1"/>
    <col min="8" max="8" width="17.7109375" style="0" customWidth="1"/>
    <col min="9" max="9" width="14.8515625" style="1" customWidth="1"/>
    <col min="11" max="11" width="17.7109375" style="1" customWidth="1"/>
    <col min="13" max="13" width="17.7109375" style="1" customWidth="1"/>
  </cols>
  <sheetData>
    <row r="1" spans="1:6" s="1" customFormat="1" ht="15.75" customHeight="1">
      <c r="A1" s="569"/>
      <c r="B1" s="569"/>
      <c r="F1" s="90"/>
    </row>
    <row r="2" spans="1:13" s="1" customFormat="1" ht="12" customHeight="1">
      <c r="A2" s="570"/>
      <c r="B2" s="570"/>
      <c r="C2" s="21"/>
      <c r="D2" s="21"/>
      <c r="E2" s="21"/>
      <c r="F2" s="91"/>
      <c r="G2" s="21"/>
      <c r="H2" s="21"/>
      <c r="I2" s="21"/>
      <c r="K2" s="21"/>
      <c r="M2" s="21"/>
    </row>
    <row r="3" spans="1:13" s="1" customFormat="1" ht="12" customHeight="1">
      <c r="A3" s="570"/>
      <c r="B3" s="570"/>
      <c r="C3" s="21"/>
      <c r="D3" s="21"/>
      <c r="E3" s="21"/>
      <c r="F3" s="91"/>
      <c r="G3" s="21"/>
      <c r="H3" s="21"/>
      <c r="I3" s="21"/>
      <c r="K3" s="21"/>
      <c r="M3" s="21"/>
    </row>
    <row r="4" spans="1:13" s="1" customFormat="1" ht="12" customHeight="1">
      <c r="A4" s="570"/>
      <c r="B4" s="570"/>
      <c r="C4" s="21"/>
      <c r="D4" s="21"/>
      <c r="E4" s="21"/>
      <c r="F4" s="91"/>
      <c r="G4" s="21"/>
      <c r="H4" s="21"/>
      <c r="I4" s="21"/>
      <c r="K4" s="21"/>
      <c r="M4" s="21"/>
    </row>
    <row r="5" spans="1:13" s="1" customFormat="1" ht="12" customHeight="1">
      <c r="A5" s="570"/>
      <c r="B5" s="570"/>
      <c r="C5" s="21"/>
      <c r="D5" s="21"/>
      <c r="E5" s="21"/>
      <c r="F5" s="91"/>
      <c r="G5" s="21"/>
      <c r="H5" s="21"/>
      <c r="I5" s="21"/>
      <c r="K5" s="21"/>
      <c r="M5" s="21"/>
    </row>
    <row r="6" spans="1:13" s="1" customFormat="1" ht="12" customHeight="1">
      <c r="A6" s="570"/>
      <c r="B6" s="570"/>
      <c r="C6" s="21"/>
      <c r="D6" s="21"/>
      <c r="E6" s="21"/>
      <c r="F6" s="91"/>
      <c r="G6" s="21"/>
      <c r="H6" s="21"/>
      <c r="K6" s="21"/>
      <c r="M6" s="21"/>
    </row>
    <row r="7" spans="1:13" s="1" customFormat="1" ht="12" customHeight="1">
      <c r="A7" s="570"/>
      <c r="B7" s="570"/>
      <c r="C7" s="21"/>
      <c r="D7" s="21"/>
      <c r="E7" s="21"/>
      <c r="F7" s="91"/>
      <c r="G7" s="21"/>
      <c r="H7" s="21"/>
      <c r="K7" s="21"/>
      <c r="M7" s="21"/>
    </row>
    <row r="8" spans="1:13" s="1" customFormat="1" ht="12" customHeight="1">
      <c r="A8" s="59"/>
      <c r="B8" s="92"/>
      <c r="C8" s="21"/>
      <c r="D8" s="21"/>
      <c r="E8" s="21"/>
      <c r="F8" s="91"/>
      <c r="G8" s="21"/>
      <c r="H8" s="21"/>
      <c r="K8" s="21"/>
      <c r="M8" s="21"/>
    </row>
    <row r="9" spans="1:13" s="1" customFormat="1" ht="24.75" customHeight="1" thickBot="1">
      <c r="A9" s="59"/>
      <c r="B9" s="92"/>
      <c r="C9" s="21"/>
      <c r="D9" s="21"/>
      <c r="E9" s="21"/>
      <c r="F9" s="91"/>
      <c r="G9" s="21"/>
      <c r="H9" s="21"/>
      <c r="K9" s="21"/>
      <c r="M9" s="21"/>
    </row>
    <row r="10" spans="1:13" s="1" customFormat="1" ht="24.75" customHeight="1">
      <c r="A10" s="93"/>
      <c r="B10" s="560" t="s">
        <v>870</v>
      </c>
      <c r="C10" s="561"/>
      <c r="D10" s="561"/>
      <c r="E10" s="561"/>
      <c r="F10" s="561"/>
      <c r="G10" s="561"/>
      <c r="H10" s="562"/>
      <c r="K10" s="21"/>
      <c r="M10" s="21"/>
    </row>
    <row r="11" spans="1:13" s="1" customFormat="1" ht="30.75" customHeight="1" thickBot="1">
      <c r="A11" s="93"/>
      <c r="B11" s="563" t="s">
        <v>445</v>
      </c>
      <c r="C11" s="564"/>
      <c r="D11" s="564"/>
      <c r="E11" s="564"/>
      <c r="F11" s="564"/>
      <c r="G11" s="564"/>
      <c r="H11" s="565"/>
      <c r="K11" s="21"/>
      <c r="M11" s="21"/>
    </row>
    <row r="12" spans="1:13" s="1" customFormat="1" ht="15.75" thickBot="1">
      <c r="A12" s="21"/>
      <c r="B12" s="21"/>
      <c r="C12" s="21"/>
      <c r="D12" s="21"/>
      <c r="E12" s="21"/>
      <c r="F12" s="91"/>
      <c r="G12" s="21"/>
      <c r="H12" s="21"/>
      <c r="I12" s="21"/>
      <c r="K12" s="21"/>
      <c r="M12" s="21"/>
    </row>
    <row r="13" spans="1:13" s="1" customFormat="1" ht="15">
      <c r="A13" s="575" t="s">
        <v>341</v>
      </c>
      <c r="B13" s="577" t="s">
        <v>342</v>
      </c>
      <c r="C13" s="577" t="s">
        <v>343</v>
      </c>
      <c r="D13" s="577" t="s">
        <v>344</v>
      </c>
      <c r="E13" s="587" t="s">
        <v>345</v>
      </c>
      <c r="F13" s="589" t="s">
        <v>346</v>
      </c>
      <c r="G13" s="590"/>
      <c r="H13" s="584" t="s">
        <v>347</v>
      </c>
      <c r="I13" s="584" t="s">
        <v>799</v>
      </c>
      <c r="K13" s="584" t="s">
        <v>761</v>
      </c>
      <c r="M13" s="584" t="s">
        <v>761</v>
      </c>
    </row>
    <row r="14" spans="1:13" s="1" customFormat="1" ht="15.75" thickBot="1">
      <c r="A14" s="576"/>
      <c r="B14" s="578"/>
      <c r="C14" s="578"/>
      <c r="D14" s="578"/>
      <c r="E14" s="588"/>
      <c r="F14" s="94" t="s">
        <v>348</v>
      </c>
      <c r="G14" s="95" t="s">
        <v>349</v>
      </c>
      <c r="H14" s="585"/>
      <c r="I14" s="585"/>
      <c r="K14" s="585"/>
      <c r="M14" s="585"/>
    </row>
    <row r="15" spans="1:13" s="1" customFormat="1" ht="30" customHeight="1" thickBot="1">
      <c r="A15" s="571" t="s">
        <v>350</v>
      </c>
      <c r="B15" s="566" t="s">
        <v>351</v>
      </c>
      <c r="C15" s="571" t="s">
        <v>352</v>
      </c>
      <c r="D15" s="558" t="s">
        <v>353</v>
      </c>
      <c r="E15" s="286">
        <v>25800000</v>
      </c>
      <c r="F15" s="100">
        <v>2984585.02</v>
      </c>
      <c r="G15" s="100">
        <v>188446.7</v>
      </c>
      <c r="H15" s="100">
        <f>E15-K15</f>
        <v>0</v>
      </c>
      <c r="I15" s="591">
        <v>0</v>
      </c>
      <c r="K15" s="96">
        <v>25800000</v>
      </c>
      <c r="M15" s="96">
        <f>E15-H15</f>
        <v>25800000</v>
      </c>
    </row>
    <row r="16" spans="1:13" s="1" customFormat="1" ht="30" customHeight="1" thickBot="1">
      <c r="A16" s="571"/>
      <c r="B16" s="567"/>
      <c r="C16" s="571"/>
      <c r="D16" s="558"/>
      <c r="E16" s="287">
        <v>34000000</v>
      </c>
      <c r="F16" s="100">
        <v>3200726.97</v>
      </c>
      <c r="G16" s="100">
        <v>651039.06</v>
      </c>
      <c r="H16" s="100">
        <f aca="true" t="shared" si="0" ref="H16:H25">E16-K16</f>
        <v>7044011.620000001</v>
      </c>
      <c r="I16" s="592"/>
      <c r="K16" s="96">
        <v>26955988.38</v>
      </c>
      <c r="M16" s="96">
        <f aca="true" t="shared" si="1" ref="M16:M25">E16-H16</f>
        <v>26955988.38</v>
      </c>
    </row>
    <row r="17" spans="1:13" s="1" customFormat="1" ht="30" customHeight="1" thickBot="1">
      <c r="A17" s="571"/>
      <c r="B17" s="567"/>
      <c r="C17" s="571"/>
      <c r="D17" s="558"/>
      <c r="E17" s="286">
        <v>11700000</v>
      </c>
      <c r="F17" s="100">
        <v>1102822.26</v>
      </c>
      <c r="G17" s="100">
        <v>239147.34</v>
      </c>
      <c r="H17" s="100">
        <f t="shared" si="0"/>
        <v>2915785.289999999</v>
      </c>
      <c r="I17" s="592"/>
      <c r="K17" s="96">
        <v>8784214.71</v>
      </c>
      <c r="M17" s="96">
        <f t="shared" si="1"/>
        <v>8784214.71</v>
      </c>
    </row>
    <row r="18" spans="1:13" s="1" customFormat="1" ht="30" customHeight="1" thickBot="1">
      <c r="A18" s="571"/>
      <c r="B18" s="567"/>
      <c r="C18" s="571"/>
      <c r="D18" s="558"/>
      <c r="E18" s="286">
        <v>3900000</v>
      </c>
      <c r="F18" s="100">
        <v>363625.53</v>
      </c>
      <c r="G18" s="100">
        <v>83697.67</v>
      </c>
      <c r="H18" s="100">
        <f t="shared" si="0"/>
        <v>999972.8399999999</v>
      </c>
      <c r="I18" s="592"/>
      <c r="K18" s="96">
        <v>2900027.16</v>
      </c>
      <c r="M18" s="96">
        <f t="shared" si="1"/>
        <v>2900027.16</v>
      </c>
    </row>
    <row r="19" spans="1:13" s="1" customFormat="1" ht="30" customHeight="1" thickBot="1">
      <c r="A19" s="571"/>
      <c r="B19" s="567"/>
      <c r="C19" s="571"/>
      <c r="D19" s="558"/>
      <c r="E19" s="286">
        <v>5550000</v>
      </c>
      <c r="F19" s="100">
        <v>494624.47</v>
      </c>
      <c r="G19" s="100">
        <v>141950.85</v>
      </c>
      <c r="H19" s="100">
        <f t="shared" si="0"/>
        <v>1851670.5699999998</v>
      </c>
      <c r="I19" s="592"/>
      <c r="K19" s="96">
        <v>3698329.43</v>
      </c>
      <c r="M19" s="96">
        <f t="shared" si="1"/>
        <v>3698329.43</v>
      </c>
    </row>
    <row r="20" spans="1:13" s="1" customFormat="1" ht="30" customHeight="1" thickBot="1">
      <c r="A20" s="571"/>
      <c r="B20" s="567"/>
      <c r="C20" s="571"/>
      <c r="D20" s="558"/>
      <c r="E20" s="286">
        <v>1720000</v>
      </c>
      <c r="F20" s="100">
        <v>143393.33</v>
      </c>
      <c r="G20" s="100">
        <v>53887.67</v>
      </c>
      <c r="H20" s="100">
        <f t="shared" si="0"/>
        <v>717569.56</v>
      </c>
      <c r="I20" s="592"/>
      <c r="K20" s="96">
        <v>1002430.44</v>
      </c>
      <c r="M20" s="96">
        <f t="shared" si="1"/>
        <v>1002430.44</v>
      </c>
    </row>
    <row r="21" spans="1:13" s="1" customFormat="1" ht="30" customHeight="1" thickBot="1">
      <c r="A21" s="572"/>
      <c r="B21" s="568"/>
      <c r="C21" s="572"/>
      <c r="D21" s="559"/>
      <c r="E21" s="286">
        <v>262000</v>
      </c>
      <c r="F21" s="100">
        <v>18242.86</v>
      </c>
      <c r="G21" s="100">
        <v>11300.3</v>
      </c>
      <c r="H21" s="100">
        <f t="shared" si="0"/>
        <v>165861.07</v>
      </c>
      <c r="I21" s="592"/>
      <c r="K21" s="96">
        <v>96138.93</v>
      </c>
      <c r="M21" s="96">
        <f t="shared" si="1"/>
        <v>96138.93</v>
      </c>
    </row>
    <row r="22" spans="1:13" s="1" customFormat="1" ht="30" customHeight="1" thickBot="1">
      <c r="A22" s="573" t="s">
        <v>354</v>
      </c>
      <c r="B22" s="573" t="s">
        <v>355</v>
      </c>
      <c r="C22" s="573" t="s">
        <v>352</v>
      </c>
      <c r="D22" s="574" t="s">
        <v>356</v>
      </c>
      <c r="E22" s="100">
        <v>5800000</v>
      </c>
      <c r="F22" s="100">
        <v>544101.74</v>
      </c>
      <c r="G22" s="100">
        <v>112964.23</v>
      </c>
      <c r="H22" s="100">
        <f t="shared" si="0"/>
        <v>1213933.6600000001</v>
      </c>
      <c r="I22" s="605">
        <v>0</v>
      </c>
      <c r="K22" s="96">
        <v>4586066.34</v>
      </c>
      <c r="M22" s="96">
        <f t="shared" si="1"/>
        <v>4586066.34</v>
      </c>
    </row>
    <row r="23" spans="1:13" s="1" customFormat="1" ht="30" customHeight="1" thickBot="1">
      <c r="A23" s="573"/>
      <c r="B23" s="573"/>
      <c r="C23" s="573"/>
      <c r="D23" s="574"/>
      <c r="E23" s="100">
        <v>1510000</v>
      </c>
      <c r="F23" s="100">
        <v>142200.26</v>
      </c>
      <c r="G23" s="100">
        <v>28863.47</v>
      </c>
      <c r="H23" s="100">
        <f t="shared" si="0"/>
        <v>303609.25</v>
      </c>
      <c r="I23" s="605"/>
      <c r="K23" s="96">
        <v>1206390.75</v>
      </c>
      <c r="M23" s="96">
        <f t="shared" si="1"/>
        <v>1206390.75</v>
      </c>
    </row>
    <row r="24" spans="1:13" s="1" customFormat="1" ht="30" customHeight="1" thickBot="1">
      <c r="A24" s="573"/>
      <c r="B24" s="573"/>
      <c r="C24" s="573"/>
      <c r="D24" s="574"/>
      <c r="E24" s="100">
        <v>640000</v>
      </c>
      <c r="F24" s="100">
        <v>56971.37</v>
      </c>
      <c r="G24" s="100">
        <v>15532.46</v>
      </c>
      <c r="H24" s="100">
        <f t="shared" si="0"/>
        <v>192947.49</v>
      </c>
      <c r="I24" s="605"/>
      <c r="K24" s="96">
        <v>447052.51</v>
      </c>
      <c r="M24" s="96">
        <f t="shared" si="1"/>
        <v>447052.51</v>
      </c>
    </row>
    <row r="25" spans="1:13" s="1" customFormat="1" ht="30" customHeight="1" thickBot="1">
      <c r="A25" s="573"/>
      <c r="B25" s="573"/>
      <c r="C25" s="573"/>
      <c r="D25" s="574"/>
      <c r="E25" s="100">
        <v>650000</v>
      </c>
      <c r="F25" s="100">
        <v>57565.52</v>
      </c>
      <c r="G25" s="100">
        <v>16988.35</v>
      </c>
      <c r="H25" s="100">
        <f t="shared" si="0"/>
        <v>219207.84000000003</v>
      </c>
      <c r="I25" s="605"/>
      <c r="K25" s="96">
        <v>430792.16</v>
      </c>
      <c r="M25" s="96">
        <f t="shared" si="1"/>
        <v>430792.16</v>
      </c>
    </row>
    <row r="26" spans="1:13" s="1" customFormat="1" ht="15.75" thickBot="1">
      <c r="A26" s="436" t="s">
        <v>341</v>
      </c>
      <c r="B26" s="436" t="s">
        <v>342</v>
      </c>
      <c r="C26" s="436" t="s">
        <v>343</v>
      </c>
      <c r="D26" s="436" t="s">
        <v>344</v>
      </c>
      <c r="E26" s="436" t="s">
        <v>345</v>
      </c>
      <c r="F26" s="581" t="s">
        <v>346</v>
      </c>
      <c r="G26" s="581"/>
      <c r="H26" s="436" t="s">
        <v>357</v>
      </c>
      <c r="I26" s="586" t="s">
        <v>799</v>
      </c>
      <c r="K26" s="582"/>
      <c r="M26" s="582"/>
    </row>
    <row r="27" spans="1:13" s="1" customFormat="1" ht="21" customHeight="1" thickBot="1">
      <c r="A27" s="436"/>
      <c r="B27" s="436"/>
      <c r="C27" s="436"/>
      <c r="D27" s="436"/>
      <c r="E27" s="436"/>
      <c r="F27" s="335" t="s">
        <v>348</v>
      </c>
      <c r="G27" s="336" t="s">
        <v>349</v>
      </c>
      <c r="H27" s="436"/>
      <c r="I27" s="586"/>
      <c r="K27" s="583"/>
      <c r="M27" s="583"/>
    </row>
    <row r="28" spans="1:13" s="1" customFormat="1" ht="30" customHeight="1" thickBot="1">
      <c r="A28" s="571" t="s">
        <v>358</v>
      </c>
      <c r="B28" s="571" t="s">
        <v>359</v>
      </c>
      <c r="C28" s="580" t="s">
        <v>352</v>
      </c>
      <c r="D28" s="604" t="s">
        <v>356</v>
      </c>
      <c r="E28" s="333">
        <v>10950000</v>
      </c>
      <c r="F28" s="310">
        <v>832750.66</v>
      </c>
      <c r="G28" s="310">
        <v>401972.98</v>
      </c>
      <c r="H28" s="334">
        <f aca="true" t="shared" si="2" ref="H28:H39">E28-K28</f>
        <v>5589568.88</v>
      </c>
      <c r="I28" s="606">
        <v>0</v>
      </c>
      <c r="K28" s="97">
        <v>5360431.12</v>
      </c>
      <c r="M28" s="97">
        <f aca="true" t="shared" si="3" ref="M28:M39">E28-H28</f>
        <v>5360431.12</v>
      </c>
    </row>
    <row r="29" spans="1:13" s="1" customFormat="1" ht="30" customHeight="1" thickBot="1">
      <c r="A29" s="571"/>
      <c r="B29" s="579"/>
      <c r="C29" s="580"/>
      <c r="D29" s="604"/>
      <c r="E29" s="98">
        <v>5375000</v>
      </c>
      <c r="F29" s="99">
        <v>393433.71</v>
      </c>
      <c r="G29" s="99">
        <v>212652.1</v>
      </c>
      <c r="H29" s="100">
        <f t="shared" si="2"/>
        <v>3041083.97</v>
      </c>
      <c r="I29" s="606"/>
      <c r="K29" s="97">
        <v>2333916.03</v>
      </c>
      <c r="M29" s="97">
        <f t="shared" si="3"/>
        <v>2333916.03</v>
      </c>
    </row>
    <row r="30" spans="1:13" s="1" customFormat="1" ht="30" customHeight="1" thickBot="1">
      <c r="A30" s="571"/>
      <c r="B30" s="579"/>
      <c r="C30" s="580"/>
      <c r="D30" s="604"/>
      <c r="E30" s="98">
        <v>7475000</v>
      </c>
      <c r="F30" s="99">
        <v>537433.39</v>
      </c>
      <c r="G30" s="99">
        <v>305448.73</v>
      </c>
      <c r="H30" s="100">
        <f t="shared" si="2"/>
        <v>4300208.71</v>
      </c>
      <c r="I30" s="606"/>
      <c r="K30" s="97">
        <v>3174791.29</v>
      </c>
      <c r="M30" s="97">
        <f t="shared" si="3"/>
        <v>3174791.29</v>
      </c>
    </row>
    <row r="31" spans="1:13" s="1" customFormat="1" ht="30" customHeight="1" thickBot="1">
      <c r="A31" s="571"/>
      <c r="B31" s="579"/>
      <c r="C31" s="580"/>
      <c r="D31" s="604"/>
      <c r="E31" s="98">
        <v>2500000</v>
      </c>
      <c r="F31" s="99">
        <v>172180.04</v>
      </c>
      <c r="G31" s="99">
        <v>109720.33</v>
      </c>
      <c r="H31" s="100">
        <f t="shared" si="2"/>
        <v>1593231.53</v>
      </c>
      <c r="I31" s="607"/>
      <c r="K31" s="97">
        <v>906768.47</v>
      </c>
      <c r="M31" s="97">
        <f t="shared" si="3"/>
        <v>906768.47</v>
      </c>
    </row>
    <row r="32" spans="1:13" s="1" customFormat="1" ht="32.25" customHeight="1" thickBot="1">
      <c r="A32" s="601" t="s">
        <v>360</v>
      </c>
      <c r="B32" s="601" t="s">
        <v>361</v>
      </c>
      <c r="C32" s="601" t="s">
        <v>352</v>
      </c>
      <c r="D32" s="598" t="s">
        <v>356</v>
      </c>
      <c r="E32" s="98">
        <v>8000000</v>
      </c>
      <c r="F32" s="99">
        <v>488660.16</v>
      </c>
      <c r="G32" s="99">
        <v>337735.07</v>
      </c>
      <c r="H32" s="100">
        <f t="shared" si="2"/>
        <v>6002500.16</v>
      </c>
      <c r="I32" s="611">
        <v>0</v>
      </c>
      <c r="K32" s="97">
        <v>1997499.84</v>
      </c>
      <c r="M32" s="97">
        <f t="shared" si="3"/>
        <v>1997499.8399999999</v>
      </c>
    </row>
    <row r="33" spans="1:13" s="1" customFormat="1" ht="32.25" customHeight="1" thickBot="1">
      <c r="A33" s="602"/>
      <c r="B33" s="602"/>
      <c r="C33" s="602"/>
      <c r="D33" s="599"/>
      <c r="E33" s="98">
        <v>4470000</v>
      </c>
      <c r="F33" s="99">
        <v>265796.69</v>
      </c>
      <c r="G33" s="99">
        <v>182137.82</v>
      </c>
      <c r="H33" s="100">
        <f t="shared" si="2"/>
        <v>3575963.04</v>
      </c>
      <c r="I33" s="606"/>
      <c r="K33" s="97">
        <v>894036.96</v>
      </c>
      <c r="M33" s="97">
        <f t="shared" si="3"/>
        <v>894036.96</v>
      </c>
    </row>
    <row r="34" spans="1:13" s="1" customFormat="1" ht="32.25" customHeight="1" thickBot="1">
      <c r="A34" s="602"/>
      <c r="B34" s="602"/>
      <c r="C34" s="602"/>
      <c r="D34" s="599"/>
      <c r="E34" s="98">
        <v>6600000</v>
      </c>
      <c r="F34" s="99">
        <v>392451.47</v>
      </c>
      <c r="G34" s="99">
        <v>268928.34</v>
      </c>
      <c r="H34" s="100">
        <f t="shared" si="2"/>
        <v>5279945.45</v>
      </c>
      <c r="I34" s="606"/>
      <c r="K34" s="97">
        <v>1320054.55</v>
      </c>
      <c r="M34" s="97">
        <f t="shared" si="3"/>
        <v>1320054.5499999998</v>
      </c>
    </row>
    <row r="35" spans="1:13" s="1" customFormat="1" ht="32.25" customHeight="1" thickBot="1">
      <c r="A35" s="602"/>
      <c r="B35" s="602"/>
      <c r="C35" s="602"/>
      <c r="D35" s="599"/>
      <c r="E35" s="98">
        <v>2445000</v>
      </c>
      <c r="F35" s="99">
        <v>139852.6</v>
      </c>
      <c r="G35" s="99">
        <v>105337.16</v>
      </c>
      <c r="H35" s="100">
        <f t="shared" si="2"/>
        <v>2081981.51</v>
      </c>
      <c r="I35" s="606"/>
      <c r="K35" s="97">
        <v>363018.49</v>
      </c>
      <c r="M35" s="97">
        <f t="shared" si="3"/>
        <v>363018.49</v>
      </c>
    </row>
    <row r="36" spans="1:13" s="1" customFormat="1" ht="32.25" customHeight="1" thickBot="1">
      <c r="A36" s="603"/>
      <c r="B36" s="603"/>
      <c r="C36" s="603"/>
      <c r="D36" s="600"/>
      <c r="E36" s="98">
        <v>3380000</v>
      </c>
      <c r="F36" s="99">
        <v>186241.18</v>
      </c>
      <c r="G36" s="99">
        <v>150247.22</v>
      </c>
      <c r="H36" s="100">
        <f t="shared" si="2"/>
        <v>3042798.62</v>
      </c>
      <c r="I36" s="607"/>
      <c r="K36" s="97">
        <v>337201.38</v>
      </c>
      <c r="M36" s="97">
        <f t="shared" si="3"/>
        <v>337201.3799999999</v>
      </c>
    </row>
    <row r="37" spans="1:13" s="1" customFormat="1" ht="30.75" customHeight="1" thickBot="1">
      <c r="A37" s="601" t="s">
        <v>679</v>
      </c>
      <c r="B37" s="601" t="s">
        <v>361</v>
      </c>
      <c r="C37" s="601" t="s">
        <v>352</v>
      </c>
      <c r="D37" s="608" t="s">
        <v>356</v>
      </c>
      <c r="E37" s="329">
        <v>10330000</v>
      </c>
      <c r="F37" s="99">
        <v>593525.56</v>
      </c>
      <c r="G37" s="99">
        <v>434854.68</v>
      </c>
      <c r="H37" s="100">
        <f t="shared" si="2"/>
        <v>8774304.81</v>
      </c>
      <c r="I37" s="611">
        <v>0</v>
      </c>
      <c r="K37" s="97">
        <v>1555695.19</v>
      </c>
      <c r="M37" s="97">
        <f t="shared" si="3"/>
        <v>1555695.1899999995</v>
      </c>
    </row>
    <row r="38" spans="1:13" s="1" customFormat="1" ht="30.75" customHeight="1" thickBot="1">
      <c r="A38" s="602"/>
      <c r="B38" s="602"/>
      <c r="C38" s="602"/>
      <c r="D38" s="609"/>
      <c r="E38" s="329">
        <v>7880000</v>
      </c>
      <c r="F38" s="99">
        <v>434195.42</v>
      </c>
      <c r="G38" s="99">
        <v>350280.5</v>
      </c>
      <c r="H38" s="100">
        <f t="shared" si="2"/>
        <v>7093861.86</v>
      </c>
      <c r="I38" s="606"/>
      <c r="K38" s="97">
        <v>786138.14</v>
      </c>
      <c r="M38" s="97">
        <f t="shared" si="3"/>
        <v>786138.1399999997</v>
      </c>
    </row>
    <row r="39" spans="1:13" s="1" customFormat="1" ht="30.75" customHeight="1" thickBot="1">
      <c r="A39" s="603"/>
      <c r="B39" s="603"/>
      <c r="C39" s="603"/>
      <c r="D39" s="610"/>
      <c r="E39" s="329">
        <v>6900000</v>
      </c>
      <c r="F39" s="330">
        <v>318320.52</v>
      </c>
      <c r="G39" s="330">
        <v>349140</v>
      </c>
      <c r="H39" s="331">
        <f t="shared" si="2"/>
        <v>6581679.48</v>
      </c>
      <c r="I39" s="607"/>
      <c r="K39" s="332">
        <v>318320.52</v>
      </c>
      <c r="M39" s="332">
        <f t="shared" si="3"/>
        <v>318320.51999999955</v>
      </c>
    </row>
    <row r="40" spans="1:13" s="1" customFormat="1" ht="36.75" customHeight="1" thickBot="1">
      <c r="A40" s="595" t="s">
        <v>340</v>
      </c>
      <c r="B40" s="596"/>
      <c r="C40" s="596"/>
      <c r="D40" s="597"/>
      <c r="E40" s="101">
        <f>SUM(E15:E39)</f>
        <v>167837000</v>
      </c>
      <c r="F40" s="101">
        <f>SUM(F15:F39)</f>
        <v>13863700.729999999</v>
      </c>
      <c r="G40" s="101">
        <f>SUM(G15:G39)</f>
        <v>4752273.03</v>
      </c>
      <c r="H40" s="101">
        <f>SUM(H15:H39)</f>
        <v>72581697.21</v>
      </c>
      <c r="I40" s="101">
        <f>SUM(I15:I39)</f>
        <v>0</v>
      </c>
      <c r="K40" s="285"/>
      <c r="M40" s="285"/>
    </row>
    <row r="41" spans="1:6" s="1" customFormat="1" ht="24" customHeight="1">
      <c r="A41" s="6"/>
      <c r="F41" s="90"/>
    </row>
    <row r="42" spans="2:9" s="1" customFormat="1" ht="15">
      <c r="B42" s="593" t="s">
        <v>699</v>
      </c>
      <c r="C42" s="593"/>
      <c r="G42" s="219" t="s">
        <v>699</v>
      </c>
      <c r="H42" s="219"/>
      <c r="I42" s="219"/>
    </row>
    <row r="43" spans="2:9" s="1" customFormat="1" ht="15">
      <c r="B43" s="593" t="s">
        <v>98</v>
      </c>
      <c r="C43" s="593"/>
      <c r="G43" s="594" t="s">
        <v>116</v>
      </c>
      <c r="H43" s="594"/>
      <c r="I43" s="284"/>
    </row>
  </sheetData>
  <sheetProtection/>
  <mergeCells count="58">
    <mergeCell ref="I22:I25"/>
    <mergeCell ref="I28:I31"/>
    <mergeCell ref="H13:H14"/>
    <mergeCell ref="A37:A39"/>
    <mergeCell ref="B37:B39"/>
    <mergeCell ref="C37:C39"/>
    <mergeCell ref="D37:D39"/>
    <mergeCell ref="I37:I39"/>
    <mergeCell ref="I32:I36"/>
    <mergeCell ref="C32:C36"/>
    <mergeCell ref="A15:A21"/>
    <mergeCell ref="B43:C43"/>
    <mergeCell ref="G43:H43"/>
    <mergeCell ref="A40:D40"/>
    <mergeCell ref="B42:C42"/>
    <mergeCell ref="D32:D36"/>
    <mergeCell ref="A32:A36"/>
    <mergeCell ref="B32:B36"/>
    <mergeCell ref="B26:B27"/>
    <mergeCell ref="D28:D31"/>
    <mergeCell ref="K26:K27"/>
    <mergeCell ref="K13:K14"/>
    <mergeCell ref="M13:M14"/>
    <mergeCell ref="M26:M27"/>
    <mergeCell ref="I26:I27"/>
    <mergeCell ref="E13:E14"/>
    <mergeCell ref="F13:G13"/>
    <mergeCell ref="I13:I14"/>
    <mergeCell ref="I15:I21"/>
    <mergeCell ref="H26:H27"/>
    <mergeCell ref="D26:D27"/>
    <mergeCell ref="A28:A31"/>
    <mergeCell ref="B28:B31"/>
    <mergeCell ref="C28:C31"/>
    <mergeCell ref="F26:G26"/>
    <mergeCell ref="E26:E27"/>
    <mergeCell ref="C26:C27"/>
    <mergeCell ref="A26:A27"/>
    <mergeCell ref="A22:A25"/>
    <mergeCell ref="B22:B25"/>
    <mergeCell ref="C22:C25"/>
    <mergeCell ref="A6:B6"/>
    <mergeCell ref="D22:D25"/>
    <mergeCell ref="A13:A14"/>
    <mergeCell ref="B13:B14"/>
    <mergeCell ref="C13:C14"/>
    <mergeCell ref="D13:D14"/>
    <mergeCell ref="A7:B7"/>
    <mergeCell ref="D15:D21"/>
    <mergeCell ref="B10:H10"/>
    <mergeCell ref="B11:H11"/>
    <mergeCell ref="B15:B21"/>
    <mergeCell ref="A1:B1"/>
    <mergeCell ref="A2:B2"/>
    <mergeCell ref="A3:B3"/>
    <mergeCell ref="A4:B4"/>
    <mergeCell ref="A5:B5"/>
    <mergeCell ref="C15:C21"/>
  </mergeCells>
  <printOptions/>
  <pageMargins left="0.16" right="0.18" top="0.22" bottom="0.16" header="0.22" footer="0.21"/>
  <pageSetup horizontalDpi="600" verticalDpi="600" orientation="landscape" paperSize="9" scale="95" r:id="rId2"/>
  <rowBreaks count="1" manualBreakCount="1">
    <brk id="25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N111"/>
  <sheetViews>
    <sheetView rightToLeft="1" zoomScale="130" zoomScaleNormal="130" zoomScalePageLayoutView="0" workbookViewId="0" topLeftCell="A1">
      <selection activeCell="H106" sqref="A1:H106"/>
    </sheetView>
  </sheetViews>
  <sheetFormatPr defaultColWidth="11.421875" defaultRowHeight="15"/>
  <cols>
    <col min="1" max="1" width="13.421875" style="131" customWidth="1"/>
    <col min="2" max="2" width="37.421875" style="140" customWidth="1"/>
    <col min="3" max="3" width="35.28125" style="140" customWidth="1"/>
    <col min="4" max="5" width="12.57421875" style="168" customWidth="1"/>
    <col min="6" max="6" width="16.28125" style="140" customWidth="1"/>
    <col min="7" max="7" width="8.421875" style="140" customWidth="1"/>
    <col min="8" max="8" width="6.140625" style="140" customWidth="1"/>
  </cols>
  <sheetData>
    <row r="1" spans="1:14" ht="12" customHeight="1">
      <c r="A1" s="614"/>
      <c r="B1" s="614"/>
      <c r="D1" s="167"/>
      <c r="E1" s="167"/>
      <c r="N1" s="72"/>
    </row>
    <row r="2" spans="1:14" ht="12" customHeight="1">
      <c r="A2" s="614"/>
      <c r="B2" s="614"/>
      <c r="N2" s="72"/>
    </row>
    <row r="3" spans="1:2" ht="12" customHeight="1">
      <c r="A3" s="614"/>
      <c r="B3" s="614"/>
    </row>
    <row r="4" spans="1:2" ht="12" customHeight="1">
      <c r="A4" s="614"/>
      <c r="B4" s="614"/>
    </row>
    <row r="5" spans="1:2" ht="12" customHeight="1">
      <c r="A5" s="614"/>
      <c r="B5" s="614"/>
    </row>
    <row r="6" spans="1:2" ht="12" customHeight="1">
      <c r="A6" s="614"/>
      <c r="B6" s="614"/>
    </row>
    <row r="7" spans="1:2" ht="12" customHeight="1">
      <c r="A7" s="614"/>
      <c r="B7" s="614"/>
    </row>
    <row r="8" ht="15.75" thickBot="1"/>
    <row r="9" spans="1:8" ht="15" customHeight="1">
      <c r="A9" s="623" t="s">
        <v>954</v>
      </c>
      <c r="B9" s="624"/>
      <c r="C9" s="624"/>
      <c r="D9" s="624"/>
      <c r="E9" s="624"/>
      <c r="F9" s="624"/>
      <c r="G9" s="624"/>
      <c r="H9" s="625"/>
    </row>
    <row r="10" spans="1:8" ht="12" customHeight="1" thickBot="1">
      <c r="A10" s="626"/>
      <c r="B10" s="627"/>
      <c r="C10" s="627"/>
      <c r="D10" s="627"/>
      <c r="E10" s="627"/>
      <c r="F10" s="627"/>
      <c r="G10" s="627"/>
      <c r="H10" s="628"/>
    </row>
    <row r="11" spans="1:8" ht="16.5" thickBot="1">
      <c r="A11" s="629" t="s">
        <v>446</v>
      </c>
      <c r="B11" s="630"/>
      <c r="C11" s="630"/>
      <c r="D11" s="630"/>
      <c r="E11" s="630"/>
      <c r="F11" s="630"/>
      <c r="G11" s="630"/>
      <c r="H11" s="631"/>
    </row>
    <row r="12" ht="15.75" thickBot="1">
      <c r="A12" s="169"/>
    </row>
    <row r="13" spans="1:8" s="21" customFormat="1" ht="26.25" customHeight="1" thickBot="1">
      <c r="A13" s="302" t="s">
        <v>117</v>
      </c>
      <c r="B13" s="189" t="s">
        <v>374</v>
      </c>
      <c r="C13" s="189" t="s">
        <v>375</v>
      </c>
      <c r="D13" s="190" t="s">
        <v>762</v>
      </c>
      <c r="E13" s="190" t="s">
        <v>376</v>
      </c>
      <c r="F13" s="191" t="s">
        <v>377</v>
      </c>
      <c r="G13" s="391" t="s">
        <v>378</v>
      </c>
      <c r="H13" s="391"/>
    </row>
    <row r="14" spans="1:8" s="1" customFormat="1" ht="21.75" customHeight="1" thickBot="1">
      <c r="A14" s="620" t="s">
        <v>545</v>
      </c>
      <c r="B14" s="621"/>
      <c r="C14" s="621"/>
      <c r="D14" s="621"/>
      <c r="E14" s="621"/>
      <c r="F14" s="621"/>
      <c r="G14" s="621"/>
      <c r="H14" s="622"/>
    </row>
    <row r="15" spans="1:8" s="1" customFormat="1" ht="18" customHeight="1" thickBot="1">
      <c r="A15" s="187" t="s">
        <v>688</v>
      </c>
      <c r="B15" s="182" t="s">
        <v>448</v>
      </c>
      <c r="C15" s="182" t="s">
        <v>379</v>
      </c>
      <c r="D15" s="183">
        <v>1000000</v>
      </c>
      <c r="E15" s="183">
        <v>850000</v>
      </c>
      <c r="F15" s="184" t="s">
        <v>380</v>
      </c>
      <c r="G15" s="615" t="s">
        <v>381</v>
      </c>
      <c r="H15" s="616"/>
    </row>
    <row r="16" spans="1:8" s="1" customFormat="1" ht="16.5" customHeight="1">
      <c r="A16" s="640" t="s">
        <v>689</v>
      </c>
      <c r="B16" s="175" t="s">
        <v>400</v>
      </c>
      <c r="C16" s="173" t="s">
        <v>401</v>
      </c>
      <c r="D16" s="171">
        <v>600000</v>
      </c>
      <c r="E16" s="171">
        <v>600000</v>
      </c>
      <c r="F16" s="338" t="s">
        <v>402</v>
      </c>
      <c r="G16" s="617" t="s">
        <v>403</v>
      </c>
      <c r="H16" s="618"/>
    </row>
    <row r="17" spans="1:8" s="1" customFormat="1" ht="15" customHeight="1">
      <c r="A17" s="641"/>
      <c r="B17" s="175" t="s">
        <v>404</v>
      </c>
      <c r="C17" s="173" t="s">
        <v>405</v>
      </c>
      <c r="D17" s="171">
        <v>200000</v>
      </c>
      <c r="E17" s="171">
        <v>200000</v>
      </c>
      <c r="F17" s="338" t="s">
        <v>406</v>
      </c>
      <c r="G17" s="612" t="s">
        <v>403</v>
      </c>
      <c r="H17" s="613"/>
    </row>
    <row r="18" spans="1:8" s="1" customFormat="1" ht="15" customHeight="1">
      <c r="A18" s="641"/>
      <c r="B18" s="175" t="s">
        <v>412</v>
      </c>
      <c r="C18" s="173" t="s">
        <v>413</v>
      </c>
      <c r="D18" s="171">
        <v>100000</v>
      </c>
      <c r="E18" s="171">
        <v>100000</v>
      </c>
      <c r="F18" s="338" t="s">
        <v>414</v>
      </c>
      <c r="G18" s="612" t="s">
        <v>403</v>
      </c>
      <c r="H18" s="613"/>
    </row>
    <row r="19" spans="1:8" s="1" customFormat="1" ht="15" customHeight="1">
      <c r="A19" s="641"/>
      <c r="B19" s="175" t="s">
        <v>691</v>
      </c>
      <c r="C19" s="173" t="s">
        <v>415</v>
      </c>
      <c r="D19" s="171">
        <v>100000</v>
      </c>
      <c r="E19" s="171">
        <v>100000</v>
      </c>
      <c r="F19" s="338" t="s">
        <v>416</v>
      </c>
      <c r="G19" s="612" t="s">
        <v>403</v>
      </c>
      <c r="H19" s="613"/>
    </row>
    <row r="20" spans="1:8" s="1" customFormat="1" ht="15" customHeight="1">
      <c r="A20" s="641"/>
      <c r="B20" s="170" t="s">
        <v>872</v>
      </c>
      <c r="C20" s="174" t="s">
        <v>933</v>
      </c>
      <c r="D20" s="171">
        <v>7000</v>
      </c>
      <c r="E20" s="171">
        <v>0</v>
      </c>
      <c r="F20" s="172" t="s">
        <v>380</v>
      </c>
      <c r="G20" s="612" t="s">
        <v>381</v>
      </c>
      <c r="H20" s="613"/>
    </row>
    <row r="21" spans="1:8" s="1" customFormat="1" ht="15" customHeight="1">
      <c r="A21" s="641"/>
      <c r="B21" s="170" t="s">
        <v>873</v>
      </c>
      <c r="C21" s="174" t="s">
        <v>934</v>
      </c>
      <c r="D21" s="171">
        <v>6000</v>
      </c>
      <c r="E21" s="171">
        <v>0</v>
      </c>
      <c r="F21" s="172" t="s">
        <v>380</v>
      </c>
      <c r="G21" s="612" t="s">
        <v>381</v>
      </c>
      <c r="H21" s="613"/>
    </row>
    <row r="22" spans="1:8" s="1" customFormat="1" ht="15" customHeight="1">
      <c r="A22" s="641"/>
      <c r="B22" s="170" t="s">
        <v>874</v>
      </c>
      <c r="C22" s="174" t="s">
        <v>935</v>
      </c>
      <c r="D22" s="171">
        <v>16000</v>
      </c>
      <c r="E22" s="171">
        <v>0</v>
      </c>
      <c r="F22" s="172" t="s">
        <v>380</v>
      </c>
      <c r="G22" s="612" t="s">
        <v>381</v>
      </c>
      <c r="H22" s="613"/>
    </row>
    <row r="23" spans="1:8" s="1" customFormat="1" ht="15" customHeight="1">
      <c r="A23" s="641"/>
      <c r="B23" s="170" t="s">
        <v>875</v>
      </c>
      <c r="C23" s="174" t="s">
        <v>936</v>
      </c>
      <c r="D23" s="171">
        <v>5000</v>
      </c>
      <c r="E23" s="171">
        <v>0</v>
      </c>
      <c r="F23" s="172" t="s">
        <v>380</v>
      </c>
      <c r="G23" s="612" t="s">
        <v>381</v>
      </c>
      <c r="H23" s="613"/>
    </row>
    <row r="24" spans="1:8" s="1" customFormat="1" ht="15" customHeight="1">
      <c r="A24" s="641"/>
      <c r="B24" s="170" t="s">
        <v>876</v>
      </c>
      <c r="C24" s="174" t="s">
        <v>937</v>
      </c>
      <c r="D24" s="171">
        <v>8000</v>
      </c>
      <c r="E24" s="171">
        <v>0</v>
      </c>
      <c r="F24" s="172" t="s">
        <v>380</v>
      </c>
      <c r="G24" s="612" t="s">
        <v>381</v>
      </c>
      <c r="H24" s="613"/>
    </row>
    <row r="25" spans="1:8" s="1" customFormat="1" ht="15" customHeight="1">
      <c r="A25" s="641"/>
      <c r="B25" s="170" t="s">
        <v>877</v>
      </c>
      <c r="C25" s="174" t="s">
        <v>938</v>
      </c>
      <c r="D25" s="171">
        <v>11000</v>
      </c>
      <c r="E25" s="171">
        <v>0</v>
      </c>
      <c r="F25" s="172" t="s">
        <v>380</v>
      </c>
      <c r="G25" s="612" t="s">
        <v>381</v>
      </c>
      <c r="H25" s="613"/>
    </row>
    <row r="26" spans="1:8" s="1" customFormat="1" ht="15" customHeight="1">
      <c r="A26" s="641"/>
      <c r="B26" s="170" t="s">
        <v>878</v>
      </c>
      <c r="C26" s="174" t="s">
        <v>939</v>
      </c>
      <c r="D26" s="171">
        <v>6000</v>
      </c>
      <c r="E26" s="171">
        <v>0</v>
      </c>
      <c r="F26" s="172" t="s">
        <v>380</v>
      </c>
      <c r="G26" s="612" t="s">
        <v>381</v>
      </c>
      <c r="H26" s="613"/>
    </row>
    <row r="27" spans="1:8" s="1" customFormat="1" ht="15" customHeight="1">
      <c r="A27" s="641"/>
      <c r="B27" s="170" t="s">
        <v>879</v>
      </c>
      <c r="C27" s="174" t="s">
        <v>940</v>
      </c>
      <c r="D27" s="171">
        <v>5000</v>
      </c>
      <c r="E27" s="171">
        <v>0</v>
      </c>
      <c r="F27" s="172" t="s">
        <v>380</v>
      </c>
      <c r="G27" s="612" t="s">
        <v>381</v>
      </c>
      <c r="H27" s="613"/>
    </row>
    <row r="28" spans="1:8" s="1" customFormat="1" ht="15" customHeight="1">
      <c r="A28" s="641"/>
      <c r="B28" s="170" t="s">
        <v>880</v>
      </c>
      <c r="C28" s="174" t="s">
        <v>936</v>
      </c>
      <c r="D28" s="171">
        <v>10000</v>
      </c>
      <c r="E28" s="171">
        <v>0</v>
      </c>
      <c r="F28" s="172" t="s">
        <v>380</v>
      </c>
      <c r="G28" s="612" t="s">
        <v>381</v>
      </c>
      <c r="H28" s="613"/>
    </row>
    <row r="29" spans="1:8" s="1" customFormat="1" ht="15" customHeight="1">
      <c r="A29" s="641"/>
      <c r="B29" s="170" t="s">
        <v>881</v>
      </c>
      <c r="C29" s="174" t="s">
        <v>941</v>
      </c>
      <c r="D29" s="171">
        <v>9000</v>
      </c>
      <c r="E29" s="171">
        <v>0</v>
      </c>
      <c r="F29" s="172" t="s">
        <v>380</v>
      </c>
      <c r="G29" s="612" t="s">
        <v>381</v>
      </c>
      <c r="H29" s="613"/>
    </row>
    <row r="30" spans="1:8" s="1" customFormat="1" ht="15" customHeight="1">
      <c r="A30" s="641"/>
      <c r="B30" s="170" t="s">
        <v>882</v>
      </c>
      <c r="C30" s="174" t="s">
        <v>940</v>
      </c>
      <c r="D30" s="171">
        <v>5000</v>
      </c>
      <c r="E30" s="171">
        <v>0</v>
      </c>
      <c r="F30" s="172" t="s">
        <v>380</v>
      </c>
      <c r="G30" s="612" t="s">
        <v>381</v>
      </c>
      <c r="H30" s="613"/>
    </row>
    <row r="31" spans="1:8" s="1" customFormat="1" ht="15" customHeight="1">
      <c r="A31" s="641"/>
      <c r="B31" s="170" t="s">
        <v>883</v>
      </c>
      <c r="C31" s="174" t="s">
        <v>942</v>
      </c>
      <c r="D31" s="171">
        <v>5000</v>
      </c>
      <c r="E31" s="171">
        <v>0</v>
      </c>
      <c r="F31" s="172" t="s">
        <v>380</v>
      </c>
      <c r="G31" s="612" t="s">
        <v>381</v>
      </c>
      <c r="H31" s="613"/>
    </row>
    <row r="32" spans="1:8" s="1" customFormat="1" ht="15" customHeight="1">
      <c r="A32" s="641"/>
      <c r="B32" s="170" t="s">
        <v>884</v>
      </c>
      <c r="C32" s="174" t="s">
        <v>939</v>
      </c>
      <c r="D32" s="171">
        <v>5000</v>
      </c>
      <c r="E32" s="171">
        <v>0</v>
      </c>
      <c r="F32" s="172" t="s">
        <v>380</v>
      </c>
      <c r="G32" s="612" t="s">
        <v>381</v>
      </c>
      <c r="H32" s="613"/>
    </row>
    <row r="33" spans="1:8" s="1" customFormat="1" ht="15" customHeight="1">
      <c r="A33" s="641"/>
      <c r="B33" s="170" t="s">
        <v>885</v>
      </c>
      <c r="C33" s="174" t="s">
        <v>940</v>
      </c>
      <c r="D33" s="171">
        <v>23000</v>
      </c>
      <c r="E33" s="171">
        <v>0</v>
      </c>
      <c r="F33" s="172" t="s">
        <v>380</v>
      </c>
      <c r="G33" s="612" t="s">
        <v>381</v>
      </c>
      <c r="H33" s="613"/>
    </row>
    <row r="34" spans="1:8" s="1" customFormat="1" ht="15" customHeight="1">
      <c r="A34" s="641"/>
      <c r="B34" s="170" t="s">
        <v>886</v>
      </c>
      <c r="C34" s="174" t="s">
        <v>936</v>
      </c>
      <c r="D34" s="171">
        <v>5000</v>
      </c>
      <c r="E34" s="171">
        <v>0</v>
      </c>
      <c r="F34" s="172" t="s">
        <v>380</v>
      </c>
      <c r="G34" s="612" t="s">
        <v>381</v>
      </c>
      <c r="H34" s="613"/>
    </row>
    <row r="35" spans="1:8" s="1" customFormat="1" ht="15" customHeight="1">
      <c r="A35" s="641"/>
      <c r="B35" s="170" t="s">
        <v>887</v>
      </c>
      <c r="C35" s="173" t="s">
        <v>413</v>
      </c>
      <c r="D35" s="171">
        <v>8000</v>
      </c>
      <c r="E35" s="171">
        <v>0</v>
      </c>
      <c r="F35" s="172" t="s">
        <v>380</v>
      </c>
      <c r="G35" s="612" t="s">
        <v>381</v>
      </c>
      <c r="H35" s="613"/>
    </row>
    <row r="36" spans="1:8" s="1" customFormat="1" ht="15" customHeight="1">
      <c r="A36" s="641"/>
      <c r="B36" s="170" t="s">
        <v>888</v>
      </c>
      <c r="C36" s="173" t="s">
        <v>415</v>
      </c>
      <c r="D36" s="171">
        <v>5000</v>
      </c>
      <c r="E36" s="171">
        <v>0</v>
      </c>
      <c r="F36" s="172" t="s">
        <v>380</v>
      </c>
      <c r="G36" s="612" t="s">
        <v>381</v>
      </c>
      <c r="H36" s="613"/>
    </row>
    <row r="37" spans="1:8" s="1" customFormat="1" ht="15" customHeight="1">
      <c r="A37" s="641"/>
      <c r="B37" s="170" t="s">
        <v>889</v>
      </c>
      <c r="C37" s="174" t="s">
        <v>943</v>
      </c>
      <c r="D37" s="171">
        <v>10000</v>
      </c>
      <c r="E37" s="171">
        <v>0</v>
      </c>
      <c r="F37" s="172" t="s">
        <v>380</v>
      </c>
      <c r="G37" s="612" t="s">
        <v>381</v>
      </c>
      <c r="H37" s="613"/>
    </row>
    <row r="38" spans="1:8" s="1" customFormat="1" ht="15" customHeight="1">
      <c r="A38" s="641"/>
      <c r="B38" s="170" t="s">
        <v>890</v>
      </c>
      <c r="C38" s="173" t="s">
        <v>413</v>
      </c>
      <c r="D38" s="171">
        <v>5000</v>
      </c>
      <c r="E38" s="171">
        <v>0</v>
      </c>
      <c r="F38" s="172" t="s">
        <v>380</v>
      </c>
      <c r="G38" s="612" t="s">
        <v>381</v>
      </c>
      <c r="H38" s="613"/>
    </row>
    <row r="39" spans="1:8" s="1" customFormat="1" ht="15" customHeight="1" thickBot="1">
      <c r="A39" s="643"/>
      <c r="B39" s="170" t="s">
        <v>891</v>
      </c>
      <c r="C39" s="173" t="s">
        <v>415</v>
      </c>
      <c r="D39" s="171">
        <v>5000</v>
      </c>
      <c r="E39" s="171">
        <v>0</v>
      </c>
      <c r="F39" s="172" t="s">
        <v>380</v>
      </c>
      <c r="G39" s="612" t="s">
        <v>381</v>
      </c>
      <c r="H39" s="613"/>
    </row>
    <row r="40" spans="1:8" s="21" customFormat="1" ht="26.25" customHeight="1" thickBot="1">
      <c r="A40" s="302" t="s">
        <v>117</v>
      </c>
      <c r="B40" s="189" t="s">
        <v>374</v>
      </c>
      <c r="C40" s="189" t="s">
        <v>375</v>
      </c>
      <c r="D40" s="190" t="s">
        <v>762</v>
      </c>
      <c r="E40" s="190" t="s">
        <v>376</v>
      </c>
      <c r="F40" s="191" t="s">
        <v>377</v>
      </c>
      <c r="G40" s="391" t="s">
        <v>378</v>
      </c>
      <c r="H40" s="391"/>
    </row>
    <row r="41" spans="1:8" s="1" customFormat="1" ht="15" customHeight="1">
      <c r="A41" s="644" t="s">
        <v>689</v>
      </c>
      <c r="B41" s="170" t="s">
        <v>892</v>
      </c>
      <c r="C41" s="174" t="s">
        <v>936</v>
      </c>
      <c r="D41" s="171">
        <v>11000</v>
      </c>
      <c r="E41" s="171">
        <v>0</v>
      </c>
      <c r="F41" s="172" t="s">
        <v>380</v>
      </c>
      <c r="G41" s="612" t="s">
        <v>381</v>
      </c>
      <c r="H41" s="613"/>
    </row>
    <row r="42" spans="1:8" s="1" customFormat="1" ht="15" customHeight="1">
      <c r="A42" s="645"/>
      <c r="B42" s="170" t="s">
        <v>893</v>
      </c>
      <c r="C42" s="174" t="s">
        <v>940</v>
      </c>
      <c r="D42" s="171">
        <v>13000</v>
      </c>
      <c r="E42" s="171">
        <v>0</v>
      </c>
      <c r="F42" s="172" t="s">
        <v>380</v>
      </c>
      <c r="G42" s="612" t="s">
        <v>381</v>
      </c>
      <c r="H42" s="613"/>
    </row>
    <row r="43" spans="1:8" s="1" customFormat="1" ht="15" customHeight="1" thickBot="1">
      <c r="A43" s="646"/>
      <c r="B43" s="170" t="s">
        <v>894</v>
      </c>
      <c r="C43" s="174" t="s">
        <v>935</v>
      </c>
      <c r="D43" s="171">
        <v>3000</v>
      </c>
      <c r="E43" s="171">
        <v>0</v>
      </c>
      <c r="F43" s="172" t="s">
        <v>380</v>
      </c>
      <c r="G43" s="612" t="s">
        <v>381</v>
      </c>
      <c r="H43" s="613"/>
    </row>
    <row r="44" spans="1:8" s="1" customFormat="1" ht="22.5" customHeight="1" thickBot="1">
      <c r="A44" s="632" t="s">
        <v>340</v>
      </c>
      <c r="B44" s="633"/>
      <c r="C44" s="634"/>
      <c r="D44" s="186">
        <f>SUM(D16:D43)</f>
        <v>1186000</v>
      </c>
      <c r="E44" s="186">
        <f>SUM(E16:E33)</f>
        <v>1000000</v>
      </c>
      <c r="F44" s="176"/>
      <c r="G44" s="619"/>
      <c r="H44" s="619"/>
    </row>
    <row r="45" spans="1:8" s="1" customFormat="1" ht="21.75" customHeight="1" thickBot="1">
      <c r="A45" s="620" t="s">
        <v>383</v>
      </c>
      <c r="B45" s="621"/>
      <c r="C45" s="621"/>
      <c r="D45" s="621"/>
      <c r="E45" s="621"/>
      <c r="F45" s="621"/>
      <c r="G45" s="621"/>
      <c r="H45" s="622"/>
    </row>
    <row r="46" spans="1:8" s="1" customFormat="1" ht="15" customHeight="1" thickBot="1">
      <c r="A46" s="638" t="s">
        <v>690</v>
      </c>
      <c r="B46" s="175" t="s">
        <v>390</v>
      </c>
      <c r="C46" s="173" t="s">
        <v>391</v>
      </c>
      <c r="D46" s="171">
        <v>240000</v>
      </c>
      <c r="E46" s="171">
        <v>0</v>
      </c>
      <c r="F46" s="172" t="s">
        <v>380</v>
      </c>
      <c r="G46" s="617" t="s">
        <v>382</v>
      </c>
      <c r="H46" s="618"/>
    </row>
    <row r="47" spans="1:8" s="1" customFormat="1" ht="15" customHeight="1" thickBot="1">
      <c r="A47" s="639"/>
      <c r="B47" s="170" t="s">
        <v>895</v>
      </c>
      <c r="C47" s="174" t="s">
        <v>384</v>
      </c>
      <c r="D47" s="171">
        <v>12000</v>
      </c>
      <c r="E47" s="171">
        <v>0</v>
      </c>
      <c r="F47" s="172" t="s">
        <v>380</v>
      </c>
      <c r="G47" s="617" t="s">
        <v>382</v>
      </c>
      <c r="H47" s="618"/>
    </row>
    <row r="48" spans="1:8" s="1" customFormat="1" ht="15" customHeight="1" thickBot="1">
      <c r="A48" s="639"/>
      <c r="B48" s="170" t="s">
        <v>896</v>
      </c>
      <c r="C48" s="174" t="s">
        <v>683</v>
      </c>
      <c r="D48" s="171">
        <v>5000</v>
      </c>
      <c r="E48" s="171">
        <v>0</v>
      </c>
      <c r="F48" s="172" t="s">
        <v>380</v>
      </c>
      <c r="G48" s="617" t="s">
        <v>382</v>
      </c>
      <c r="H48" s="618"/>
    </row>
    <row r="49" spans="1:8" s="1" customFormat="1" ht="15" customHeight="1" thickBot="1">
      <c r="A49" s="639"/>
      <c r="B49" s="170" t="s">
        <v>897</v>
      </c>
      <c r="C49" s="174" t="s">
        <v>686</v>
      </c>
      <c r="D49" s="171">
        <v>20000</v>
      </c>
      <c r="E49" s="171">
        <v>0</v>
      </c>
      <c r="F49" s="172" t="s">
        <v>380</v>
      </c>
      <c r="G49" s="617" t="s">
        <v>382</v>
      </c>
      <c r="H49" s="618"/>
    </row>
    <row r="50" spans="1:8" s="1" customFormat="1" ht="15" customHeight="1" thickBot="1">
      <c r="A50" s="639"/>
      <c r="B50" s="170" t="s">
        <v>898</v>
      </c>
      <c r="C50" s="174" t="s">
        <v>683</v>
      </c>
      <c r="D50" s="171">
        <v>14000</v>
      </c>
      <c r="E50" s="171">
        <v>0</v>
      </c>
      <c r="F50" s="172" t="s">
        <v>380</v>
      </c>
      <c r="G50" s="617" t="s">
        <v>382</v>
      </c>
      <c r="H50" s="618"/>
    </row>
    <row r="51" spans="1:8" s="1" customFormat="1" ht="15" customHeight="1" thickBot="1">
      <c r="A51" s="639"/>
      <c r="B51" s="170" t="s">
        <v>899</v>
      </c>
      <c r="C51" s="174" t="s">
        <v>387</v>
      </c>
      <c r="D51" s="171">
        <v>10000</v>
      </c>
      <c r="E51" s="171">
        <v>0</v>
      </c>
      <c r="F51" s="172" t="s">
        <v>380</v>
      </c>
      <c r="G51" s="617" t="s">
        <v>382</v>
      </c>
      <c r="H51" s="618"/>
    </row>
    <row r="52" spans="1:8" s="1" customFormat="1" ht="15" customHeight="1" thickBot="1">
      <c r="A52" s="639"/>
      <c r="B52" s="170" t="s">
        <v>680</v>
      </c>
      <c r="C52" s="174" t="s">
        <v>387</v>
      </c>
      <c r="D52" s="171">
        <v>10000</v>
      </c>
      <c r="E52" s="171">
        <v>0</v>
      </c>
      <c r="F52" s="172" t="s">
        <v>380</v>
      </c>
      <c r="G52" s="617" t="s">
        <v>382</v>
      </c>
      <c r="H52" s="618"/>
    </row>
    <row r="53" spans="1:8" s="1" customFormat="1" ht="15" customHeight="1" thickBot="1">
      <c r="A53" s="639"/>
      <c r="B53" s="170" t="s">
        <v>900</v>
      </c>
      <c r="C53" s="174" t="s">
        <v>387</v>
      </c>
      <c r="D53" s="171">
        <v>24000</v>
      </c>
      <c r="E53" s="171">
        <v>0</v>
      </c>
      <c r="F53" s="172" t="s">
        <v>380</v>
      </c>
      <c r="G53" s="617" t="s">
        <v>382</v>
      </c>
      <c r="H53" s="618"/>
    </row>
    <row r="54" spans="1:8" s="1" customFormat="1" ht="15" customHeight="1" thickBot="1">
      <c r="A54" s="639"/>
      <c r="B54" s="170" t="s">
        <v>901</v>
      </c>
      <c r="C54" s="174" t="s">
        <v>388</v>
      </c>
      <c r="D54" s="171">
        <v>11000</v>
      </c>
      <c r="E54" s="171">
        <v>0</v>
      </c>
      <c r="F54" s="172" t="s">
        <v>380</v>
      </c>
      <c r="G54" s="617" t="s">
        <v>382</v>
      </c>
      <c r="H54" s="618"/>
    </row>
    <row r="55" spans="1:8" s="1" customFormat="1" ht="15" customHeight="1" thickBot="1">
      <c r="A55" s="639"/>
      <c r="B55" s="170" t="s">
        <v>902</v>
      </c>
      <c r="C55" s="174" t="s">
        <v>763</v>
      </c>
      <c r="D55" s="171">
        <v>10000</v>
      </c>
      <c r="E55" s="171">
        <v>0</v>
      </c>
      <c r="F55" s="172" t="s">
        <v>380</v>
      </c>
      <c r="G55" s="617" t="s">
        <v>382</v>
      </c>
      <c r="H55" s="618"/>
    </row>
    <row r="56" spans="1:8" s="1" customFormat="1" ht="15" customHeight="1" thickBot="1">
      <c r="A56" s="639"/>
      <c r="B56" s="170" t="s">
        <v>903</v>
      </c>
      <c r="C56" s="174" t="s">
        <v>686</v>
      </c>
      <c r="D56" s="171">
        <v>5000</v>
      </c>
      <c r="E56" s="171">
        <v>0</v>
      </c>
      <c r="F56" s="172" t="s">
        <v>380</v>
      </c>
      <c r="G56" s="617" t="s">
        <v>382</v>
      </c>
      <c r="H56" s="618"/>
    </row>
    <row r="57" spans="1:8" s="1" customFormat="1" ht="15" customHeight="1" thickBot="1">
      <c r="A57" s="639"/>
      <c r="B57" s="170" t="s">
        <v>904</v>
      </c>
      <c r="C57" s="174" t="s">
        <v>683</v>
      </c>
      <c r="D57" s="171">
        <v>10000</v>
      </c>
      <c r="E57" s="171">
        <v>0</v>
      </c>
      <c r="F57" s="172" t="s">
        <v>380</v>
      </c>
      <c r="G57" s="617" t="s">
        <v>382</v>
      </c>
      <c r="H57" s="618"/>
    </row>
    <row r="58" spans="1:8" s="1" customFormat="1" ht="15" customHeight="1" thickBot="1">
      <c r="A58" s="639"/>
      <c r="B58" s="170" t="s">
        <v>905</v>
      </c>
      <c r="C58" s="174" t="s">
        <v>387</v>
      </c>
      <c r="D58" s="171">
        <v>12000</v>
      </c>
      <c r="E58" s="171">
        <v>0</v>
      </c>
      <c r="F58" s="172" t="s">
        <v>380</v>
      </c>
      <c r="G58" s="617" t="s">
        <v>382</v>
      </c>
      <c r="H58" s="618"/>
    </row>
    <row r="59" spans="1:8" s="1" customFormat="1" ht="15" customHeight="1" thickBot="1">
      <c r="A59" s="639"/>
      <c r="B59" s="170" t="s">
        <v>906</v>
      </c>
      <c r="C59" s="174" t="s">
        <v>385</v>
      </c>
      <c r="D59" s="171">
        <v>10000</v>
      </c>
      <c r="E59" s="171">
        <v>0</v>
      </c>
      <c r="F59" s="172" t="s">
        <v>380</v>
      </c>
      <c r="G59" s="617" t="s">
        <v>382</v>
      </c>
      <c r="H59" s="618"/>
    </row>
    <row r="60" spans="1:8" s="1" customFormat="1" ht="15" customHeight="1" thickBot="1">
      <c r="A60" s="639"/>
      <c r="B60" s="170" t="s">
        <v>907</v>
      </c>
      <c r="C60" s="174" t="s">
        <v>684</v>
      </c>
      <c r="D60" s="171">
        <v>15000</v>
      </c>
      <c r="E60" s="171">
        <v>0</v>
      </c>
      <c r="F60" s="172" t="s">
        <v>380</v>
      </c>
      <c r="G60" s="617" t="s">
        <v>382</v>
      </c>
      <c r="H60" s="618"/>
    </row>
    <row r="61" spans="1:8" s="1" customFormat="1" ht="18.75" customHeight="1" thickBot="1">
      <c r="A61" s="632" t="s">
        <v>340</v>
      </c>
      <c r="B61" s="633"/>
      <c r="C61" s="634"/>
      <c r="D61" s="186">
        <f>SUM(D46:D60)</f>
        <v>408000</v>
      </c>
      <c r="E61" s="186">
        <f>SUM(E46:E60)</f>
        <v>0</v>
      </c>
      <c r="F61" s="176"/>
      <c r="G61" s="619"/>
      <c r="H61" s="619"/>
    </row>
    <row r="62" spans="1:8" s="1" customFormat="1" ht="21.75" customHeight="1" thickBot="1">
      <c r="A62" s="620" t="s">
        <v>389</v>
      </c>
      <c r="B62" s="621"/>
      <c r="C62" s="621"/>
      <c r="D62" s="621"/>
      <c r="E62" s="621"/>
      <c r="F62" s="621"/>
      <c r="G62" s="621"/>
      <c r="H62" s="622"/>
    </row>
    <row r="63" spans="1:8" s="1" customFormat="1" ht="21" customHeight="1" thickBot="1">
      <c r="A63" s="647" t="s">
        <v>687</v>
      </c>
      <c r="B63" s="175" t="s">
        <v>767</v>
      </c>
      <c r="C63" s="173" t="s">
        <v>407</v>
      </c>
      <c r="D63" s="171">
        <v>700000</v>
      </c>
      <c r="E63" s="171">
        <v>700000</v>
      </c>
      <c r="F63" s="185" t="s">
        <v>408</v>
      </c>
      <c r="G63" s="617" t="s">
        <v>403</v>
      </c>
      <c r="H63" s="618"/>
    </row>
    <row r="64" spans="1:8" s="1" customFormat="1" ht="21" customHeight="1" thickBot="1">
      <c r="A64" s="648"/>
      <c r="B64" s="175" t="s">
        <v>764</v>
      </c>
      <c r="C64" s="188" t="s">
        <v>393</v>
      </c>
      <c r="D64" s="171">
        <v>0</v>
      </c>
      <c r="E64" s="171">
        <v>0</v>
      </c>
      <c r="F64" s="185" t="s">
        <v>394</v>
      </c>
      <c r="G64" s="617" t="s">
        <v>382</v>
      </c>
      <c r="H64" s="618"/>
    </row>
    <row r="65" spans="1:8" s="1" customFormat="1" ht="21" customHeight="1" thickBot="1">
      <c r="A65" s="648"/>
      <c r="B65" s="175" t="s">
        <v>390</v>
      </c>
      <c r="C65" s="173" t="s">
        <v>391</v>
      </c>
      <c r="D65" s="171">
        <v>0</v>
      </c>
      <c r="E65" s="171">
        <v>240000</v>
      </c>
      <c r="F65" s="185" t="s">
        <v>392</v>
      </c>
      <c r="G65" s="617" t="s">
        <v>382</v>
      </c>
      <c r="H65" s="618"/>
    </row>
    <row r="66" spans="1:8" s="1" customFormat="1" ht="21" customHeight="1" thickBot="1">
      <c r="A66" s="648"/>
      <c r="B66" s="175" t="s">
        <v>397</v>
      </c>
      <c r="C66" s="173" t="s">
        <v>391</v>
      </c>
      <c r="D66" s="171">
        <v>140000</v>
      </c>
      <c r="E66" s="171">
        <v>140000</v>
      </c>
      <c r="F66" s="185" t="s">
        <v>394</v>
      </c>
      <c r="G66" s="617" t="s">
        <v>382</v>
      </c>
      <c r="H66" s="618"/>
    </row>
    <row r="67" spans="1:8" s="1" customFormat="1" ht="25.5" customHeight="1" thickBot="1">
      <c r="A67" s="648"/>
      <c r="B67" s="175" t="s">
        <v>814</v>
      </c>
      <c r="C67" s="173" t="s">
        <v>391</v>
      </c>
      <c r="D67" s="171">
        <v>0</v>
      </c>
      <c r="E67" s="171">
        <v>0</v>
      </c>
      <c r="F67" s="185" t="s">
        <v>394</v>
      </c>
      <c r="G67" s="617" t="s">
        <v>382</v>
      </c>
      <c r="H67" s="618"/>
    </row>
    <row r="68" spans="1:8" s="1" customFormat="1" ht="21" customHeight="1" thickBot="1">
      <c r="A68" s="648"/>
      <c r="B68" s="175" t="s">
        <v>764</v>
      </c>
      <c r="C68" s="188" t="s">
        <v>393</v>
      </c>
      <c r="D68" s="171">
        <v>80000</v>
      </c>
      <c r="E68" s="171">
        <v>80000</v>
      </c>
      <c r="F68" s="185" t="s">
        <v>394</v>
      </c>
      <c r="G68" s="617" t="s">
        <v>382</v>
      </c>
      <c r="H68" s="618"/>
    </row>
    <row r="69" spans="1:8" s="1" customFormat="1" ht="21" customHeight="1" thickBot="1">
      <c r="A69" s="648"/>
      <c r="B69" s="175" t="s">
        <v>765</v>
      </c>
      <c r="C69" s="173" t="s">
        <v>386</v>
      </c>
      <c r="D69" s="171">
        <v>50000</v>
      </c>
      <c r="E69" s="171">
        <v>0</v>
      </c>
      <c r="F69" s="185" t="s">
        <v>394</v>
      </c>
      <c r="G69" s="617" t="s">
        <v>382</v>
      </c>
      <c r="H69" s="618"/>
    </row>
    <row r="70" spans="1:8" s="1" customFormat="1" ht="21" customHeight="1">
      <c r="A70" s="648"/>
      <c r="B70" s="175" t="s">
        <v>766</v>
      </c>
      <c r="C70" s="188" t="s">
        <v>396</v>
      </c>
      <c r="D70" s="171">
        <v>0</v>
      </c>
      <c r="E70" s="171">
        <v>0</v>
      </c>
      <c r="F70" s="185" t="s">
        <v>394</v>
      </c>
      <c r="G70" s="617" t="s">
        <v>382</v>
      </c>
      <c r="H70" s="618"/>
    </row>
    <row r="71" spans="1:8" s="1" customFormat="1" ht="21" customHeight="1" thickBot="1">
      <c r="A71" s="649"/>
      <c r="B71" s="275" t="s">
        <v>681</v>
      </c>
      <c r="C71" s="174" t="s">
        <v>685</v>
      </c>
      <c r="D71" s="171">
        <v>50000</v>
      </c>
      <c r="E71" s="171">
        <v>0</v>
      </c>
      <c r="F71" s="172" t="s">
        <v>380</v>
      </c>
      <c r="G71" s="636" t="s">
        <v>382</v>
      </c>
      <c r="H71" s="637"/>
    </row>
    <row r="72" spans="1:8" s="21" customFormat="1" ht="26.25" customHeight="1" thickBot="1">
      <c r="A72" s="302" t="s">
        <v>117</v>
      </c>
      <c r="B72" s="189" t="s">
        <v>374</v>
      </c>
      <c r="C72" s="189" t="s">
        <v>375</v>
      </c>
      <c r="D72" s="190" t="s">
        <v>762</v>
      </c>
      <c r="E72" s="190" t="s">
        <v>376</v>
      </c>
      <c r="F72" s="191" t="s">
        <v>377</v>
      </c>
      <c r="G72" s="391" t="s">
        <v>378</v>
      </c>
      <c r="H72" s="391"/>
    </row>
    <row r="73" spans="1:8" s="1" customFormat="1" ht="15" customHeight="1" thickBot="1">
      <c r="A73" s="644" t="s">
        <v>687</v>
      </c>
      <c r="B73" s="175" t="s">
        <v>395</v>
      </c>
      <c r="C73" s="188" t="s">
        <v>396</v>
      </c>
      <c r="D73" s="171">
        <v>0</v>
      </c>
      <c r="E73" s="171">
        <v>0</v>
      </c>
      <c r="F73" s="185" t="s">
        <v>394</v>
      </c>
      <c r="G73" s="617" t="s">
        <v>382</v>
      </c>
      <c r="H73" s="618"/>
    </row>
    <row r="74" spans="1:8" s="1" customFormat="1" ht="15" customHeight="1" thickBot="1">
      <c r="A74" s="645"/>
      <c r="B74" s="175" t="s">
        <v>409</v>
      </c>
      <c r="C74" s="173" t="s">
        <v>410</v>
      </c>
      <c r="D74" s="171">
        <v>1200000</v>
      </c>
      <c r="E74" s="171">
        <v>1200000</v>
      </c>
      <c r="F74" s="185" t="s">
        <v>411</v>
      </c>
      <c r="G74" s="617" t="s">
        <v>403</v>
      </c>
      <c r="H74" s="618"/>
    </row>
    <row r="75" spans="1:8" s="1" customFormat="1" ht="15" customHeight="1" thickBot="1">
      <c r="A75" s="645"/>
      <c r="B75" s="175" t="s">
        <v>767</v>
      </c>
      <c r="C75" s="173" t="s">
        <v>407</v>
      </c>
      <c r="D75" s="171">
        <v>0</v>
      </c>
      <c r="E75" s="171">
        <v>0</v>
      </c>
      <c r="F75" s="185" t="s">
        <v>408</v>
      </c>
      <c r="G75" s="617" t="s">
        <v>403</v>
      </c>
      <c r="H75" s="618"/>
    </row>
    <row r="76" spans="1:8" s="1" customFormat="1" ht="15" customHeight="1" thickBot="1">
      <c r="A76" s="646"/>
      <c r="B76" s="175" t="s">
        <v>398</v>
      </c>
      <c r="C76" s="173" t="s">
        <v>391</v>
      </c>
      <c r="D76" s="171">
        <v>200000</v>
      </c>
      <c r="E76" s="171">
        <v>200000</v>
      </c>
      <c r="F76" s="185" t="s">
        <v>394</v>
      </c>
      <c r="G76" s="617" t="s">
        <v>382</v>
      </c>
      <c r="H76" s="618"/>
    </row>
    <row r="77" spans="1:8" s="1" customFormat="1" ht="18.75" customHeight="1" thickBot="1">
      <c r="A77" s="632" t="s">
        <v>399</v>
      </c>
      <c r="B77" s="633"/>
      <c r="C77" s="634"/>
      <c r="D77" s="186">
        <f>SUM(D63:D76)</f>
        <v>2420000</v>
      </c>
      <c r="E77" s="186">
        <f>SUM(E63:E76)</f>
        <v>2560000</v>
      </c>
      <c r="F77" s="176"/>
      <c r="G77" s="619"/>
      <c r="H77" s="619"/>
    </row>
    <row r="78" spans="1:8" s="1" customFormat="1" ht="21.75" customHeight="1" thickBot="1">
      <c r="A78" s="620" t="s">
        <v>908</v>
      </c>
      <c r="B78" s="621"/>
      <c r="C78" s="621"/>
      <c r="D78" s="621"/>
      <c r="E78" s="621"/>
      <c r="F78" s="621"/>
      <c r="G78" s="621"/>
      <c r="H78" s="622"/>
    </row>
    <row r="79" spans="1:8" s="1" customFormat="1" ht="15" customHeight="1">
      <c r="A79" s="640" t="s">
        <v>909</v>
      </c>
      <c r="B79" s="175" t="s">
        <v>910</v>
      </c>
      <c r="C79" s="173" t="s">
        <v>944</v>
      </c>
      <c r="D79" s="171">
        <v>11000</v>
      </c>
      <c r="E79" s="171">
        <v>0</v>
      </c>
      <c r="F79" s="172" t="s">
        <v>380</v>
      </c>
      <c r="G79" s="612" t="s">
        <v>381</v>
      </c>
      <c r="H79" s="613"/>
    </row>
    <row r="80" spans="1:8" s="1" customFormat="1" ht="15" customHeight="1">
      <c r="A80" s="641"/>
      <c r="B80" s="343" t="s">
        <v>911</v>
      </c>
      <c r="C80" s="173" t="s">
        <v>945</v>
      </c>
      <c r="D80" s="171">
        <v>13000</v>
      </c>
      <c r="E80" s="171">
        <v>0</v>
      </c>
      <c r="F80" s="172" t="s">
        <v>380</v>
      </c>
      <c r="G80" s="612" t="s">
        <v>381</v>
      </c>
      <c r="H80" s="613"/>
    </row>
    <row r="81" spans="1:8" s="1" customFormat="1" ht="15" customHeight="1">
      <c r="A81" s="641"/>
      <c r="B81" s="175" t="s">
        <v>912</v>
      </c>
      <c r="C81" s="173" t="s">
        <v>946</v>
      </c>
      <c r="D81" s="171">
        <v>11000</v>
      </c>
      <c r="E81" s="171">
        <v>0</v>
      </c>
      <c r="F81" s="172" t="s">
        <v>380</v>
      </c>
      <c r="G81" s="612" t="s">
        <v>381</v>
      </c>
      <c r="H81" s="613"/>
    </row>
    <row r="82" spans="1:8" s="1" customFormat="1" ht="15" customHeight="1">
      <c r="A82" s="641"/>
      <c r="B82" s="175" t="s">
        <v>913</v>
      </c>
      <c r="C82" s="173" t="s">
        <v>947</v>
      </c>
      <c r="D82" s="171">
        <v>8000</v>
      </c>
      <c r="E82" s="171">
        <v>0</v>
      </c>
      <c r="F82" s="172" t="s">
        <v>380</v>
      </c>
      <c r="G82" s="612" t="s">
        <v>381</v>
      </c>
      <c r="H82" s="613"/>
    </row>
    <row r="83" spans="1:8" s="1" customFormat="1" ht="15" customHeight="1">
      <c r="A83" s="641"/>
      <c r="B83" s="170" t="s">
        <v>914</v>
      </c>
      <c r="C83" s="173" t="s">
        <v>948</v>
      </c>
      <c r="D83" s="171">
        <v>13000</v>
      </c>
      <c r="E83" s="171">
        <v>0</v>
      </c>
      <c r="F83" s="172" t="s">
        <v>380</v>
      </c>
      <c r="G83" s="612" t="s">
        <v>381</v>
      </c>
      <c r="H83" s="613"/>
    </row>
    <row r="84" spans="1:8" s="1" customFormat="1" ht="15" customHeight="1">
      <c r="A84" s="641"/>
      <c r="B84" s="170" t="s">
        <v>915</v>
      </c>
      <c r="C84" s="173" t="s">
        <v>949</v>
      </c>
      <c r="D84" s="171">
        <v>14000</v>
      </c>
      <c r="E84" s="171">
        <v>0</v>
      </c>
      <c r="F84" s="172" t="s">
        <v>380</v>
      </c>
      <c r="G84" s="612" t="s">
        <v>381</v>
      </c>
      <c r="H84" s="613"/>
    </row>
    <row r="85" spans="1:8" s="1" customFormat="1" ht="15" customHeight="1">
      <c r="A85" s="641"/>
      <c r="B85" s="170" t="s">
        <v>916</v>
      </c>
      <c r="C85" s="173" t="s">
        <v>952</v>
      </c>
      <c r="D85" s="171">
        <v>13000</v>
      </c>
      <c r="E85" s="171">
        <v>0</v>
      </c>
      <c r="F85" s="172" t="s">
        <v>380</v>
      </c>
      <c r="G85" s="612" t="s">
        <v>381</v>
      </c>
      <c r="H85" s="613"/>
    </row>
    <row r="86" spans="1:8" s="1" customFormat="1" ht="15" customHeight="1">
      <c r="A86" s="641"/>
      <c r="B86" s="170" t="s">
        <v>917</v>
      </c>
      <c r="C86" s="173" t="s">
        <v>950</v>
      </c>
      <c r="D86" s="171">
        <v>13000</v>
      </c>
      <c r="E86" s="171">
        <v>0</v>
      </c>
      <c r="F86" s="172" t="s">
        <v>380</v>
      </c>
      <c r="G86" s="612" t="s">
        <v>381</v>
      </c>
      <c r="H86" s="613"/>
    </row>
    <row r="87" spans="1:8" s="1" customFormat="1" ht="15" customHeight="1">
      <c r="A87" s="641"/>
      <c r="B87" s="170" t="s">
        <v>918</v>
      </c>
      <c r="C87" s="173" t="s">
        <v>951</v>
      </c>
      <c r="D87" s="171">
        <v>11000</v>
      </c>
      <c r="E87" s="171">
        <v>0</v>
      </c>
      <c r="F87" s="172" t="s">
        <v>380</v>
      </c>
      <c r="G87" s="612" t="s">
        <v>381</v>
      </c>
      <c r="H87" s="613"/>
    </row>
    <row r="88" spans="1:8" s="1" customFormat="1" ht="15" customHeight="1">
      <c r="A88" s="641"/>
      <c r="B88" s="170" t="s">
        <v>919</v>
      </c>
      <c r="C88" s="173" t="s">
        <v>945</v>
      </c>
      <c r="D88" s="171">
        <v>11000</v>
      </c>
      <c r="E88" s="171">
        <v>0</v>
      </c>
      <c r="F88" s="172" t="s">
        <v>380</v>
      </c>
      <c r="G88" s="612" t="s">
        <v>381</v>
      </c>
      <c r="H88" s="613"/>
    </row>
    <row r="89" spans="1:8" s="1" customFormat="1" ht="15" customHeight="1">
      <c r="A89" s="641"/>
      <c r="B89" s="170" t="s">
        <v>920</v>
      </c>
      <c r="C89" s="173" t="s">
        <v>946</v>
      </c>
      <c r="D89" s="171">
        <v>12000</v>
      </c>
      <c r="E89" s="171">
        <v>0</v>
      </c>
      <c r="F89" s="172" t="s">
        <v>380</v>
      </c>
      <c r="G89" s="612" t="s">
        <v>381</v>
      </c>
      <c r="H89" s="613"/>
    </row>
    <row r="90" spans="1:8" s="1" customFormat="1" ht="15" customHeight="1">
      <c r="A90" s="641"/>
      <c r="B90" s="170" t="s">
        <v>921</v>
      </c>
      <c r="C90" s="173" t="s">
        <v>947</v>
      </c>
      <c r="D90" s="171">
        <v>7000</v>
      </c>
      <c r="E90" s="171">
        <v>0</v>
      </c>
      <c r="F90" s="172" t="s">
        <v>380</v>
      </c>
      <c r="G90" s="612" t="s">
        <v>381</v>
      </c>
      <c r="H90" s="613"/>
    </row>
    <row r="91" spans="1:8" s="1" customFormat="1" ht="15" customHeight="1">
      <c r="A91" s="641"/>
      <c r="B91" s="170" t="s">
        <v>922</v>
      </c>
      <c r="C91" s="173" t="s">
        <v>948</v>
      </c>
      <c r="D91" s="171">
        <v>10000</v>
      </c>
      <c r="E91" s="171">
        <v>0</v>
      </c>
      <c r="F91" s="172" t="s">
        <v>380</v>
      </c>
      <c r="G91" s="612" t="s">
        <v>381</v>
      </c>
      <c r="H91" s="613"/>
    </row>
    <row r="92" spans="1:8" s="1" customFormat="1" ht="15" customHeight="1">
      <c r="A92" s="641"/>
      <c r="B92" s="170" t="s">
        <v>923</v>
      </c>
      <c r="C92" s="173" t="s">
        <v>952</v>
      </c>
      <c r="D92" s="171">
        <v>10000</v>
      </c>
      <c r="E92" s="171">
        <v>0</v>
      </c>
      <c r="F92" s="172" t="s">
        <v>380</v>
      </c>
      <c r="G92" s="612" t="s">
        <v>381</v>
      </c>
      <c r="H92" s="613"/>
    </row>
    <row r="93" spans="1:8" s="1" customFormat="1" ht="15" customHeight="1">
      <c r="A93" s="641"/>
      <c r="B93" s="170" t="s">
        <v>924</v>
      </c>
      <c r="C93" s="173" t="s">
        <v>953</v>
      </c>
      <c r="D93" s="171">
        <v>9000</v>
      </c>
      <c r="E93" s="171">
        <v>0</v>
      </c>
      <c r="F93" s="172" t="s">
        <v>380</v>
      </c>
      <c r="G93" s="612" t="s">
        <v>381</v>
      </c>
      <c r="H93" s="613"/>
    </row>
    <row r="94" spans="1:8" s="1" customFormat="1" ht="15" customHeight="1">
      <c r="A94" s="641"/>
      <c r="B94" s="170" t="s">
        <v>925</v>
      </c>
      <c r="C94" s="173" t="s">
        <v>945</v>
      </c>
      <c r="D94" s="171">
        <v>8000</v>
      </c>
      <c r="E94" s="171">
        <v>0</v>
      </c>
      <c r="F94" s="172" t="s">
        <v>380</v>
      </c>
      <c r="G94" s="612" t="s">
        <v>381</v>
      </c>
      <c r="H94" s="613"/>
    </row>
    <row r="95" spans="1:8" s="1" customFormat="1" ht="15" customHeight="1">
      <c r="A95" s="641"/>
      <c r="B95" s="170" t="s">
        <v>926</v>
      </c>
      <c r="C95" s="173" t="s">
        <v>946</v>
      </c>
      <c r="D95" s="171">
        <v>8000</v>
      </c>
      <c r="E95" s="171">
        <v>0</v>
      </c>
      <c r="F95" s="172" t="s">
        <v>380</v>
      </c>
      <c r="G95" s="612" t="s">
        <v>381</v>
      </c>
      <c r="H95" s="613"/>
    </row>
    <row r="96" spans="1:8" s="1" customFormat="1" ht="15" customHeight="1">
      <c r="A96" s="642"/>
      <c r="B96" s="170" t="s">
        <v>927</v>
      </c>
      <c r="C96" s="173" t="s">
        <v>947</v>
      </c>
      <c r="D96" s="171">
        <v>8000</v>
      </c>
      <c r="E96" s="171">
        <v>0</v>
      </c>
      <c r="F96" s="172" t="s">
        <v>380</v>
      </c>
      <c r="G96" s="612" t="s">
        <v>381</v>
      </c>
      <c r="H96" s="613"/>
    </row>
    <row r="97" spans="1:8" s="1" customFormat="1" ht="15" customHeight="1">
      <c r="A97" s="337"/>
      <c r="B97" s="170" t="s">
        <v>928</v>
      </c>
      <c r="C97" s="173" t="s">
        <v>948</v>
      </c>
      <c r="D97" s="171">
        <v>9000</v>
      </c>
      <c r="E97" s="171">
        <v>0</v>
      </c>
      <c r="F97" s="172" t="s">
        <v>380</v>
      </c>
      <c r="G97" s="612" t="s">
        <v>381</v>
      </c>
      <c r="H97" s="613"/>
    </row>
    <row r="98" spans="1:8" s="1" customFormat="1" ht="15" customHeight="1">
      <c r="A98" s="337"/>
      <c r="B98" s="170" t="s">
        <v>929</v>
      </c>
      <c r="C98" s="173" t="s">
        <v>952</v>
      </c>
      <c r="D98" s="171">
        <v>12000</v>
      </c>
      <c r="E98" s="171">
        <v>0</v>
      </c>
      <c r="F98" s="172" t="s">
        <v>380</v>
      </c>
      <c r="G98" s="612" t="s">
        <v>381</v>
      </c>
      <c r="H98" s="613"/>
    </row>
    <row r="99" spans="1:8" s="1" customFormat="1" ht="15" customHeight="1">
      <c r="A99" s="337"/>
      <c r="B99" s="170" t="s">
        <v>930</v>
      </c>
      <c r="C99" s="173" t="s">
        <v>945</v>
      </c>
      <c r="D99" s="171">
        <v>9000</v>
      </c>
      <c r="E99" s="171">
        <v>0</v>
      </c>
      <c r="F99" s="172" t="s">
        <v>380</v>
      </c>
      <c r="G99" s="612" t="s">
        <v>381</v>
      </c>
      <c r="H99" s="613"/>
    </row>
    <row r="100" spans="1:8" s="1" customFormat="1" ht="15" customHeight="1">
      <c r="A100" s="337"/>
      <c r="B100" s="170" t="s">
        <v>931</v>
      </c>
      <c r="C100" s="173" t="s">
        <v>946</v>
      </c>
      <c r="D100" s="171">
        <v>8000</v>
      </c>
      <c r="E100" s="171">
        <v>0</v>
      </c>
      <c r="F100" s="172" t="s">
        <v>380</v>
      </c>
      <c r="G100" s="612" t="s">
        <v>381</v>
      </c>
      <c r="H100" s="613"/>
    </row>
    <row r="101" spans="1:8" s="1" customFormat="1" ht="15" customHeight="1" thickBot="1">
      <c r="A101" s="337"/>
      <c r="B101" s="170" t="s">
        <v>932</v>
      </c>
      <c r="C101" s="173" t="s">
        <v>947</v>
      </c>
      <c r="D101" s="171">
        <v>12000</v>
      </c>
      <c r="E101" s="171">
        <v>0</v>
      </c>
      <c r="F101" s="172" t="s">
        <v>380</v>
      </c>
      <c r="G101" s="612" t="s">
        <v>381</v>
      </c>
      <c r="H101" s="613"/>
    </row>
    <row r="102" spans="1:8" s="1" customFormat="1" ht="18.75" customHeight="1" thickBot="1">
      <c r="A102" s="632" t="s">
        <v>399</v>
      </c>
      <c r="B102" s="633"/>
      <c r="C102" s="634"/>
      <c r="D102" s="186">
        <f>SUM(D79:D101)</f>
        <v>240000</v>
      </c>
      <c r="E102" s="186">
        <f>SUM(E79:E101)</f>
        <v>0</v>
      </c>
      <c r="F102" s="176"/>
      <c r="G102" s="619"/>
      <c r="H102" s="619"/>
    </row>
    <row r="103" spans="1:8" s="1" customFormat="1" ht="22.5" customHeight="1">
      <c r="A103" s="339"/>
      <c r="B103" s="339"/>
      <c r="C103" s="339"/>
      <c r="D103" s="340"/>
      <c r="E103" s="340"/>
      <c r="F103" s="341"/>
      <c r="G103" s="342"/>
      <c r="H103" s="342"/>
    </row>
    <row r="104" spans="1:8" s="1" customFormat="1" ht="15" customHeight="1">
      <c r="A104" s="177"/>
      <c r="B104" s="180" t="s">
        <v>682</v>
      </c>
      <c r="C104" s="178"/>
      <c r="D104" s="179"/>
      <c r="E104" s="180" t="s">
        <v>682</v>
      </c>
      <c r="F104" s="179"/>
      <c r="G104" s="178"/>
      <c r="H104" s="178"/>
    </row>
    <row r="105" spans="1:8" s="1" customFormat="1" ht="15" customHeight="1">
      <c r="A105" s="177"/>
      <c r="B105" s="180" t="s">
        <v>98</v>
      </c>
      <c r="C105" s="178"/>
      <c r="D105" s="179"/>
      <c r="E105" s="635" t="s">
        <v>116</v>
      </c>
      <c r="F105" s="635"/>
      <c r="G105" s="178"/>
      <c r="H105" s="178"/>
    </row>
    <row r="106" spans="1:8" s="1" customFormat="1" ht="15" customHeight="1">
      <c r="A106" s="131"/>
      <c r="B106" s="131"/>
      <c r="C106" s="131"/>
      <c r="D106" s="131"/>
      <c r="E106" s="131"/>
      <c r="F106" s="131"/>
      <c r="G106" s="131"/>
      <c r="H106" s="131"/>
    </row>
    <row r="107" spans="1:8" s="1" customFormat="1" ht="15" customHeight="1">
      <c r="A107" s="131"/>
      <c r="B107" s="131"/>
      <c r="C107" s="131"/>
      <c r="D107" s="131"/>
      <c r="E107" s="131"/>
      <c r="F107" s="131"/>
      <c r="G107" s="131"/>
      <c r="H107" s="131"/>
    </row>
    <row r="108" spans="1:8" s="1" customFormat="1" ht="15" customHeight="1">
      <c r="A108" s="131"/>
      <c r="B108" s="131"/>
      <c r="C108" s="131"/>
      <c r="D108" s="131"/>
      <c r="E108" s="131"/>
      <c r="F108" s="131"/>
      <c r="G108" s="131"/>
      <c r="H108" s="131"/>
    </row>
    <row r="109" spans="1:8" s="1" customFormat="1" ht="15" customHeight="1">
      <c r="A109" s="131"/>
      <c r="B109" s="131"/>
      <c r="C109" s="131"/>
      <c r="D109" s="131"/>
      <c r="E109" s="131"/>
      <c r="F109" s="131"/>
      <c r="G109" s="131"/>
      <c r="H109" s="131"/>
    </row>
    <row r="110" spans="1:8" s="1" customFormat="1" ht="15" customHeight="1">
      <c r="A110" s="131"/>
      <c r="B110" s="131"/>
      <c r="C110" s="131"/>
      <c r="D110" s="131"/>
      <c r="E110" s="131"/>
      <c r="F110" s="131"/>
      <c r="G110" s="131"/>
      <c r="H110" s="131"/>
    </row>
    <row r="111" spans="1:8" s="1" customFormat="1" ht="24" customHeight="1">
      <c r="A111" s="131"/>
      <c r="B111" s="140"/>
      <c r="C111" s="140"/>
      <c r="D111" s="168"/>
      <c r="E111" s="168"/>
      <c r="F111" s="140"/>
      <c r="G111" s="140"/>
      <c r="H111" s="140"/>
    </row>
  </sheetData>
  <sheetProtection/>
  <mergeCells count="110">
    <mergeCell ref="A102:C102"/>
    <mergeCell ref="G102:H102"/>
    <mergeCell ref="G40:H40"/>
    <mergeCell ref="A16:A39"/>
    <mergeCell ref="A41:A43"/>
    <mergeCell ref="G72:H72"/>
    <mergeCell ref="A63:A71"/>
    <mergeCell ref="A73:A76"/>
    <mergeCell ref="G96:H96"/>
    <mergeCell ref="G97:H97"/>
    <mergeCell ref="G100:H100"/>
    <mergeCell ref="G101:H101"/>
    <mergeCell ref="G90:H90"/>
    <mergeCell ref="G91:H91"/>
    <mergeCell ref="G92:H92"/>
    <mergeCell ref="G93:H93"/>
    <mergeCell ref="G94:H94"/>
    <mergeCell ref="G95:H95"/>
    <mergeCell ref="G86:H86"/>
    <mergeCell ref="G87:H87"/>
    <mergeCell ref="G88:H88"/>
    <mergeCell ref="G89:H89"/>
    <mergeCell ref="G98:H98"/>
    <mergeCell ref="G99:H99"/>
    <mergeCell ref="G53:H53"/>
    <mergeCell ref="A78:H78"/>
    <mergeCell ref="A79:A96"/>
    <mergeCell ref="G79:H79"/>
    <mergeCell ref="G80:H80"/>
    <mergeCell ref="G81:H81"/>
    <mergeCell ref="G82:H82"/>
    <mergeCell ref="G83:H83"/>
    <mergeCell ref="G84:H84"/>
    <mergeCell ref="G85:H85"/>
    <mergeCell ref="G22:H22"/>
    <mergeCell ref="G59:H59"/>
    <mergeCell ref="G60:H60"/>
    <mergeCell ref="G48:H48"/>
    <mergeCell ref="G54:H54"/>
    <mergeCell ref="G55:H55"/>
    <mergeCell ref="G56:H56"/>
    <mergeCell ref="G57:H57"/>
    <mergeCell ref="G58:H58"/>
    <mergeCell ref="G49:H49"/>
    <mergeCell ref="A46:A60"/>
    <mergeCell ref="G63:H63"/>
    <mergeCell ref="G64:H64"/>
    <mergeCell ref="G76:H76"/>
    <mergeCell ref="G67:H67"/>
    <mergeCell ref="G46:H46"/>
    <mergeCell ref="G47:H47"/>
    <mergeCell ref="G50:H50"/>
    <mergeCell ref="G51:H51"/>
    <mergeCell ref="G52:H52"/>
    <mergeCell ref="G68:H68"/>
    <mergeCell ref="A62:H62"/>
    <mergeCell ref="G65:H65"/>
    <mergeCell ref="G33:H33"/>
    <mergeCell ref="G74:H74"/>
    <mergeCell ref="G75:H75"/>
    <mergeCell ref="G73:H73"/>
    <mergeCell ref="G66:H66"/>
    <mergeCell ref="G43:H43"/>
    <mergeCell ref="G61:H61"/>
    <mergeCell ref="E105:F105"/>
    <mergeCell ref="G17:H17"/>
    <mergeCell ref="G18:H18"/>
    <mergeCell ref="G19:H19"/>
    <mergeCell ref="A61:C61"/>
    <mergeCell ref="A45:H45"/>
    <mergeCell ref="A44:C44"/>
    <mergeCell ref="G44:H44"/>
    <mergeCell ref="G69:H69"/>
    <mergeCell ref="G71:H71"/>
    <mergeCell ref="G77:H77"/>
    <mergeCell ref="A14:H14"/>
    <mergeCell ref="A7:B7"/>
    <mergeCell ref="A9:H10"/>
    <mergeCell ref="A11:H11"/>
    <mergeCell ref="G13:H13"/>
    <mergeCell ref="G20:H20"/>
    <mergeCell ref="G70:H70"/>
    <mergeCell ref="G21:H21"/>
    <mergeCell ref="A77:C77"/>
    <mergeCell ref="G29:H29"/>
    <mergeCell ref="G30:H30"/>
    <mergeCell ref="A1:B1"/>
    <mergeCell ref="A2:B2"/>
    <mergeCell ref="A3:B3"/>
    <mergeCell ref="A4:B4"/>
    <mergeCell ref="A5:B5"/>
    <mergeCell ref="A6:B6"/>
    <mergeCell ref="G15:H15"/>
    <mergeCell ref="G16:H16"/>
    <mergeCell ref="G23:H23"/>
    <mergeCell ref="G24:H24"/>
    <mergeCell ref="G25:H25"/>
    <mergeCell ref="G26:H26"/>
    <mergeCell ref="G27:H27"/>
    <mergeCell ref="G28:H28"/>
    <mergeCell ref="G31:H31"/>
    <mergeCell ref="G32:H32"/>
    <mergeCell ref="G41:H41"/>
    <mergeCell ref="G42:H42"/>
    <mergeCell ref="G34:H34"/>
    <mergeCell ref="G35:H35"/>
    <mergeCell ref="G36:H36"/>
    <mergeCell ref="G37:H37"/>
    <mergeCell ref="G38:H38"/>
    <mergeCell ref="G39:H39"/>
  </mergeCells>
  <printOptions/>
  <pageMargins left="0.16" right="0.16" top="0.22" bottom="0.16" header="0.22" footer="0.16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K16"/>
  <sheetViews>
    <sheetView rightToLeft="1" zoomScalePageLayoutView="0" workbookViewId="0" topLeftCell="A1">
      <selection activeCell="K24" sqref="K24"/>
    </sheetView>
  </sheetViews>
  <sheetFormatPr defaultColWidth="11.421875" defaultRowHeight="15"/>
  <cols>
    <col min="1" max="1" width="14.28125" style="0" customWidth="1"/>
    <col min="2" max="2" width="16.8515625" style="0" customWidth="1"/>
    <col min="3" max="3" width="17.7109375" style="0" customWidth="1"/>
    <col min="4" max="4" width="16.8515625" style="0" customWidth="1"/>
    <col min="5" max="5" width="13.421875" style="0" customWidth="1"/>
    <col min="6" max="6" width="16.8515625" style="0" customWidth="1"/>
    <col min="7" max="7" width="17.00390625" style="0" customWidth="1"/>
    <col min="8" max="8" width="14.7109375" style="0" customWidth="1"/>
    <col min="9" max="9" width="16.140625" style="0" customWidth="1"/>
  </cols>
  <sheetData>
    <row r="1" spans="1:2" s="1" customFormat="1" ht="15">
      <c r="A1" s="650"/>
      <c r="B1" s="650"/>
    </row>
    <row r="2" spans="1:2" s="1" customFormat="1" ht="15">
      <c r="A2" s="650"/>
      <c r="B2" s="650"/>
    </row>
    <row r="3" spans="1:2" s="1" customFormat="1" ht="15">
      <c r="A3" s="650"/>
      <c r="B3" s="650"/>
    </row>
    <row r="4" spans="1:9" s="1" customFormat="1" ht="18" customHeight="1">
      <c r="A4" s="650"/>
      <c r="B4" s="650"/>
      <c r="H4" s="6"/>
      <c r="I4" s="6"/>
    </row>
    <row r="5" spans="1:9" s="1" customFormat="1" ht="18" customHeight="1">
      <c r="A5" s="650"/>
      <c r="B5" s="650"/>
      <c r="H5" s="6"/>
      <c r="I5" s="6"/>
    </row>
    <row r="6" spans="1:9" s="1" customFormat="1" ht="18" customHeight="1">
      <c r="A6" s="650"/>
      <c r="B6" s="650"/>
      <c r="H6" s="6"/>
      <c r="I6" s="6"/>
    </row>
    <row r="7" spans="1:9" s="1" customFormat="1" ht="18" customHeight="1">
      <c r="A7" s="650"/>
      <c r="B7" s="650"/>
      <c r="H7" s="6"/>
      <c r="I7" s="6"/>
    </row>
    <row r="8" spans="1:11" s="1" customFormat="1" ht="18" customHeight="1">
      <c r="A8" s="81"/>
      <c r="B8" s="81"/>
      <c r="H8" s="82"/>
      <c r="I8" s="82"/>
      <c r="K8" s="6"/>
    </row>
    <row r="9" spans="1:10" s="1" customFormat="1" ht="33.75" customHeight="1">
      <c r="A9" s="654" t="s">
        <v>871</v>
      </c>
      <c r="B9" s="655"/>
      <c r="C9" s="655"/>
      <c r="D9" s="655"/>
      <c r="E9" s="655"/>
      <c r="F9" s="655"/>
      <c r="G9" s="655"/>
      <c r="H9" s="655"/>
      <c r="I9" s="656"/>
      <c r="J9" s="6"/>
    </row>
    <row r="10" spans="1:10" s="13" customFormat="1" ht="21.75" customHeight="1">
      <c r="A10" s="651" t="s">
        <v>447</v>
      </c>
      <c r="B10" s="652"/>
      <c r="C10" s="652"/>
      <c r="D10" s="652"/>
      <c r="E10" s="652"/>
      <c r="F10" s="652"/>
      <c r="G10" s="652"/>
      <c r="H10" s="652"/>
      <c r="I10" s="653"/>
      <c r="J10" s="124"/>
    </row>
    <row r="11" spans="1:10" s="1" customFormat="1" ht="45">
      <c r="A11" s="83" t="s">
        <v>332</v>
      </c>
      <c r="B11" s="84" t="s">
        <v>333</v>
      </c>
      <c r="C11" s="85" t="s">
        <v>334</v>
      </c>
      <c r="D11" s="86" t="s">
        <v>335</v>
      </c>
      <c r="E11" s="87" t="s">
        <v>224</v>
      </c>
      <c r="F11" s="87" t="s">
        <v>107</v>
      </c>
      <c r="G11" s="87" t="s">
        <v>336</v>
      </c>
      <c r="H11" s="85" t="s">
        <v>337</v>
      </c>
      <c r="I11" s="85" t="s">
        <v>338</v>
      </c>
      <c r="J11" s="88"/>
    </row>
    <row r="12" spans="1:9" s="1" customFormat="1" ht="43.5" customHeight="1">
      <c r="A12" s="22"/>
      <c r="B12" s="657" t="s">
        <v>339</v>
      </c>
      <c r="C12" s="658"/>
      <c r="D12" s="658"/>
      <c r="E12" s="658"/>
      <c r="F12" s="658"/>
      <c r="G12" s="658"/>
      <c r="H12" s="658"/>
      <c r="I12" s="659"/>
    </row>
    <row r="13" spans="1:9" s="1" customFormat="1" ht="42" customHeight="1">
      <c r="A13" s="89" t="s">
        <v>340</v>
      </c>
      <c r="B13" s="18"/>
      <c r="C13" s="18"/>
      <c r="D13" s="18"/>
      <c r="E13" s="18"/>
      <c r="F13" s="18"/>
      <c r="G13" s="18"/>
      <c r="H13" s="18"/>
      <c r="I13" s="18"/>
    </row>
    <row r="14" s="1" customFormat="1" ht="15"/>
    <row r="15" spans="2:9" s="1" customFormat="1" ht="15">
      <c r="B15" s="593" t="s">
        <v>699</v>
      </c>
      <c r="C15" s="593"/>
      <c r="F15" s="260" t="s">
        <v>699</v>
      </c>
      <c r="G15" s="219"/>
      <c r="I15" s="219"/>
    </row>
    <row r="16" spans="2:9" s="1" customFormat="1" ht="15">
      <c r="B16" s="593" t="s">
        <v>98</v>
      </c>
      <c r="C16" s="593"/>
      <c r="F16" s="593" t="s">
        <v>116</v>
      </c>
      <c r="G16" s="593"/>
      <c r="H16" s="593"/>
      <c r="I16" s="593"/>
    </row>
  </sheetData>
  <sheetProtection/>
  <mergeCells count="13">
    <mergeCell ref="A9:I9"/>
    <mergeCell ref="B12:I12"/>
    <mergeCell ref="F16:I16"/>
    <mergeCell ref="A1:B1"/>
    <mergeCell ref="A2:B2"/>
    <mergeCell ref="A3:B3"/>
    <mergeCell ref="A10:I10"/>
    <mergeCell ref="B15:C15"/>
    <mergeCell ref="B16:C16"/>
    <mergeCell ref="A4:B4"/>
    <mergeCell ref="A5:B5"/>
    <mergeCell ref="A6:B6"/>
    <mergeCell ref="A7:B7"/>
  </mergeCells>
  <printOptions/>
  <pageMargins left="0.24" right="0.16" top="0.22" bottom="0.75" header="0.22" footer="0.3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M47"/>
  <sheetViews>
    <sheetView rightToLeft="1" zoomScale="120" zoomScaleNormal="120" zoomScalePageLayoutView="0" workbookViewId="0" topLeftCell="A1">
      <selection activeCell="H49" sqref="A1:H49"/>
    </sheetView>
  </sheetViews>
  <sheetFormatPr defaultColWidth="11.421875" defaultRowHeight="15"/>
  <cols>
    <col min="1" max="2" width="11.421875" style="131" customWidth="1"/>
    <col min="3" max="3" width="18.28125" style="131" customWidth="1"/>
    <col min="4" max="4" width="13.57421875" style="131" customWidth="1"/>
    <col min="5" max="5" width="7.57421875" style="131" customWidth="1"/>
    <col min="6" max="6" width="11.421875" style="131" customWidth="1"/>
    <col min="7" max="7" width="8.140625" style="131" customWidth="1"/>
    <col min="8" max="8" width="17.28125" style="131" customWidth="1"/>
    <col min="10" max="12" width="15.00390625" style="0" customWidth="1"/>
    <col min="13" max="13" width="16.421875" style="0" bestFit="1" customWidth="1"/>
  </cols>
  <sheetData>
    <row r="1" spans="1:8" s="1" customFormat="1" ht="12.75" customHeight="1">
      <c r="A1" s="614"/>
      <c r="B1" s="614"/>
      <c r="C1" s="131"/>
      <c r="D1" s="131"/>
      <c r="E1" s="131"/>
      <c r="F1" s="131"/>
      <c r="G1" s="131"/>
      <c r="H1" s="131"/>
    </row>
    <row r="2" spans="1:8" s="1" customFormat="1" ht="12.75" customHeight="1">
      <c r="A2" s="614"/>
      <c r="B2" s="614"/>
      <c r="C2" s="131"/>
      <c r="D2" s="131"/>
      <c r="E2" s="131"/>
      <c r="F2" s="131"/>
      <c r="G2" s="131"/>
      <c r="H2" s="131"/>
    </row>
    <row r="3" spans="1:8" s="1" customFormat="1" ht="12.75" customHeight="1">
      <c r="A3" s="614"/>
      <c r="B3" s="614"/>
      <c r="C3" s="131"/>
      <c r="D3" s="131"/>
      <c r="E3" s="131"/>
      <c r="F3" s="131"/>
      <c r="G3" s="131"/>
      <c r="H3" s="131"/>
    </row>
    <row r="4" spans="1:8" s="1" customFormat="1" ht="12.75" customHeight="1">
      <c r="A4" s="614"/>
      <c r="B4" s="614"/>
      <c r="C4" s="131"/>
      <c r="D4" s="131"/>
      <c r="E4" s="131"/>
      <c r="F4" s="131"/>
      <c r="G4" s="131"/>
      <c r="H4" s="131"/>
    </row>
    <row r="5" spans="1:8" s="1" customFormat="1" ht="12.75" customHeight="1">
      <c r="A5" s="614"/>
      <c r="B5" s="614"/>
      <c r="C5" s="131"/>
      <c r="D5" s="131"/>
      <c r="E5" s="131"/>
      <c r="F5" s="131"/>
      <c r="G5" s="131"/>
      <c r="H5" s="131"/>
    </row>
    <row r="6" spans="1:8" s="1" customFormat="1" ht="12.75" customHeight="1">
      <c r="A6" s="614"/>
      <c r="B6" s="614"/>
      <c r="C6" s="131"/>
      <c r="D6" s="232"/>
      <c r="E6" s="232"/>
      <c r="F6" s="232"/>
      <c r="G6" s="232"/>
      <c r="H6" s="232"/>
    </row>
    <row r="7" spans="1:8" s="1" customFormat="1" ht="12.75" customHeight="1">
      <c r="A7" s="614"/>
      <c r="B7" s="614"/>
      <c r="C7" s="131"/>
      <c r="D7" s="232"/>
      <c r="E7" s="232"/>
      <c r="F7" s="232"/>
      <c r="G7" s="232"/>
      <c r="H7" s="232"/>
    </row>
    <row r="8" spans="1:8" s="1" customFormat="1" ht="12.75" customHeight="1">
      <c r="A8" s="614"/>
      <c r="B8" s="614"/>
      <c r="C8" s="131"/>
      <c r="D8" s="232"/>
      <c r="E8" s="232"/>
      <c r="F8" s="232"/>
      <c r="G8" s="232"/>
      <c r="H8" s="232"/>
    </row>
    <row r="9" spans="1:8" s="1" customFormat="1" ht="27" customHeight="1" thickBot="1">
      <c r="A9" s="231"/>
      <c r="B9" s="231"/>
      <c r="C9" s="131"/>
      <c r="D9" s="232"/>
      <c r="E9" s="232"/>
      <c r="F9" s="232"/>
      <c r="G9" s="232"/>
      <c r="H9" s="232"/>
    </row>
    <row r="10" spans="1:11" s="1" customFormat="1" ht="25.5" customHeight="1">
      <c r="A10" s="660" t="s">
        <v>966</v>
      </c>
      <c r="B10" s="661"/>
      <c r="C10" s="661"/>
      <c r="D10" s="661"/>
      <c r="E10" s="661"/>
      <c r="F10" s="661"/>
      <c r="G10" s="661"/>
      <c r="H10" s="662"/>
      <c r="I10" s="120"/>
      <c r="J10" s="120"/>
      <c r="K10" s="120"/>
    </row>
    <row r="11" spans="1:11" s="1" customFormat="1" ht="5.25" customHeight="1">
      <c r="A11" s="663"/>
      <c r="B11" s="664"/>
      <c r="C11" s="664"/>
      <c r="D11" s="664"/>
      <c r="E11" s="664"/>
      <c r="F11" s="664"/>
      <c r="G11" s="664"/>
      <c r="H11" s="665"/>
      <c r="I11" s="120"/>
      <c r="J11" s="120"/>
      <c r="K11" s="120"/>
    </row>
    <row r="12" spans="1:11" s="1" customFormat="1" ht="15.75" thickBot="1">
      <c r="A12" s="666" t="s">
        <v>221</v>
      </c>
      <c r="B12" s="667"/>
      <c r="C12" s="667"/>
      <c r="D12" s="667"/>
      <c r="E12" s="667"/>
      <c r="F12" s="667"/>
      <c r="G12" s="667"/>
      <c r="H12" s="668"/>
      <c r="I12" s="121"/>
      <c r="J12" s="121"/>
      <c r="K12" s="121"/>
    </row>
    <row r="13" spans="1:8" s="1" customFormat="1" ht="15.75" thickBot="1">
      <c r="A13" s="233"/>
      <c r="B13" s="233"/>
      <c r="C13" s="233"/>
      <c r="D13" s="233"/>
      <c r="E13" s="233"/>
      <c r="F13" s="233"/>
      <c r="G13" s="233"/>
      <c r="H13" s="233"/>
    </row>
    <row r="14" spans="1:8" s="1" customFormat="1" ht="15.75" thickBot="1">
      <c r="A14" s="669" t="s">
        <v>417</v>
      </c>
      <c r="B14" s="670"/>
      <c r="C14" s="671"/>
      <c r="D14" s="678" t="s">
        <v>418</v>
      </c>
      <c r="E14" s="679"/>
      <c r="F14" s="679"/>
      <c r="G14" s="679"/>
      <c r="H14" s="680"/>
    </row>
    <row r="15" spans="1:8" s="1" customFormat="1" ht="15.75" thickBot="1">
      <c r="A15" s="672"/>
      <c r="B15" s="673"/>
      <c r="C15" s="674"/>
      <c r="D15" s="681" t="s">
        <v>419</v>
      </c>
      <c r="E15" s="682"/>
      <c r="F15" s="681" t="s">
        <v>334</v>
      </c>
      <c r="G15" s="682"/>
      <c r="H15" s="234" t="s">
        <v>335</v>
      </c>
    </row>
    <row r="16" spans="1:8" s="1" customFormat="1" ht="16.5" thickBot="1">
      <c r="A16" s="675"/>
      <c r="B16" s="676"/>
      <c r="C16" s="677"/>
      <c r="D16" s="683">
        <v>1</v>
      </c>
      <c r="E16" s="684"/>
      <c r="F16" s="683">
        <v>2</v>
      </c>
      <c r="G16" s="684"/>
      <c r="H16" s="235">
        <v>3</v>
      </c>
    </row>
    <row r="17" spans="1:8" s="1" customFormat="1" ht="16.5" thickBot="1">
      <c r="A17" s="685" t="s">
        <v>420</v>
      </c>
      <c r="B17" s="686"/>
      <c r="C17" s="686"/>
      <c r="D17" s="686"/>
      <c r="E17" s="686"/>
      <c r="F17" s="686"/>
      <c r="G17" s="686"/>
      <c r="H17" s="687"/>
    </row>
    <row r="18" spans="1:13" s="1" customFormat="1" ht="15.75" thickBot="1">
      <c r="A18" s="688" t="s">
        <v>226</v>
      </c>
      <c r="B18" s="689"/>
      <c r="C18" s="689"/>
      <c r="D18" s="689"/>
      <c r="E18" s="689"/>
      <c r="F18" s="689"/>
      <c r="G18" s="689"/>
      <c r="H18" s="690"/>
      <c r="M18" s="220"/>
    </row>
    <row r="19" spans="1:12" s="1" customFormat="1" ht="15.75" thickBot="1">
      <c r="A19" s="691" t="s">
        <v>421</v>
      </c>
      <c r="B19" s="692"/>
      <c r="C19" s="693"/>
      <c r="D19" s="694">
        <f>SUM(D20:E25)</f>
        <v>117800200</v>
      </c>
      <c r="E19" s="695"/>
      <c r="F19" s="694">
        <f>F25+F24+F23+F22+F21+F20</f>
        <v>326551454.34000003</v>
      </c>
      <c r="G19" s="695"/>
      <c r="H19" s="236">
        <f>H25+H24+H23+H22+H21+H20</f>
        <v>118528547.88000001</v>
      </c>
      <c r="J19" s="363">
        <v>117800200</v>
      </c>
      <c r="K19" s="363">
        <v>326551454.34</v>
      </c>
      <c r="L19" s="363">
        <v>118528547.88</v>
      </c>
    </row>
    <row r="20" spans="1:13" s="1" customFormat="1" ht="15.75" thickBot="1">
      <c r="A20" s="696" t="s">
        <v>422</v>
      </c>
      <c r="B20" s="697"/>
      <c r="C20" s="698"/>
      <c r="D20" s="699">
        <v>20956400</v>
      </c>
      <c r="E20" s="700"/>
      <c r="F20" s="699">
        <v>36145566.22</v>
      </c>
      <c r="G20" s="700"/>
      <c r="H20" s="237">
        <v>22036120.48</v>
      </c>
      <c r="J20" s="363">
        <f>J19-D19</f>
        <v>0</v>
      </c>
      <c r="K20" s="363">
        <f>K19-F19</f>
        <v>0</v>
      </c>
      <c r="L20" s="363">
        <f>L19-H19</f>
        <v>0</v>
      </c>
      <c r="M20" s="221"/>
    </row>
    <row r="21" spans="1:13" s="1" customFormat="1" ht="15.75" thickBot="1">
      <c r="A21" s="696" t="s">
        <v>423</v>
      </c>
      <c r="B21" s="697"/>
      <c r="C21" s="698"/>
      <c r="D21" s="699">
        <v>83131000</v>
      </c>
      <c r="E21" s="700"/>
      <c r="F21" s="699">
        <v>270766712.26</v>
      </c>
      <c r="G21" s="700"/>
      <c r="H21" s="237">
        <v>80456201.14</v>
      </c>
      <c r="M21" s="1" t="s">
        <v>701</v>
      </c>
    </row>
    <row r="22" spans="1:8" s="1" customFormat="1" ht="15.75" thickBot="1">
      <c r="A22" s="696" t="s">
        <v>424</v>
      </c>
      <c r="B22" s="697"/>
      <c r="C22" s="698"/>
      <c r="D22" s="699">
        <v>1861000</v>
      </c>
      <c r="E22" s="700"/>
      <c r="F22" s="699">
        <v>2178128</v>
      </c>
      <c r="G22" s="700"/>
      <c r="H22" s="237">
        <v>2178128</v>
      </c>
    </row>
    <row r="23" spans="1:8" s="1" customFormat="1" ht="15.75" thickBot="1">
      <c r="A23" s="696" t="s">
        <v>425</v>
      </c>
      <c r="B23" s="697"/>
      <c r="C23" s="698"/>
      <c r="D23" s="699">
        <v>10830800</v>
      </c>
      <c r="E23" s="700"/>
      <c r="F23" s="699">
        <v>14382611.69</v>
      </c>
      <c r="G23" s="700"/>
      <c r="H23" s="237">
        <v>10781446.12</v>
      </c>
    </row>
    <row r="24" spans="1:8" s="1" customFormat="1" ht="15.75" thickBot="1">
      <c r="A24" s="696" t="s">
        <v>426</v>
      </c>
      <c r="B24" s="697"/>
      <c r="C24" s="698"/>
      <c r="D24" s="699">
        <v>0</v>
      </c>
      <c r="E24" s="700"/>
      <c r="F24" s="699">
        <v>0</v>
      </c>
      <c r="G24" s="700"/>
      <c r="H24" s="237">
        <v>0</v>
      </c>
    </row>
    <row r="25" spans="1:8" s="1" customFormat="1" ht="15.75" thickBot="1">
      <c r="A25" s="701" t="s">
        <v>427</v>
      </c>
      <c r="B25" s="702"/>
      <c r="C25" s="703"/>
      <c r="D25" s="699">
        <v>1021000</v>
      </c>
      <c r="E25" s="700"/>
      <c r="F25" s="699">
        <v>3078436.17</v>
      </c>
      <c r="G25" s="700"/>
      <c r="H25" s="238">
        <v>3076652.14</v>
      </c>
    </row>
    <row r="26" spans="1:8" s="1" customFormat="1" ht="15.75" thickBot="1">
      <c r="A26" s="704" t="s">
        <v>235</v>
      </c>
      <c r="B26" s="705"/>
      <c r="C26" s="705"/>
      <c r="D26" s="705"/>
      <c r="E26" s="705"/>
      <c r="F26" s="705"/>
      <c r="G26" s="705"/>
      <c r="H26" s="706"/>
    </row>
    <row r="27" spans="1:8" s="1" customFormat="1" ht="15.75" thickBot="1">
      <c r="A27" s="691" t="s">
        <v>421</v>
      </c>
      <c r="B27" s="692"/>
      <c r="C27" s="693"/>
      <c r="D27" s="694">
        <f>D28+D29+D30+D31+D32+D33+D34</f>
        <v>26288521.58</v>
      </c>
      <c r="E27" s="695"/>
      <c r="F27" s="707">
        <f>F34+F33+F32+F31+F30+F29+F28</f>
        <v>132963594.06</v>
      </c>
      <c r="G27" s="708"/>
      <c r="H27" s="239">
        <f>H34+H33+H32+H31+H30+H29+H28</f>
        <v>132963594.06</v>
      </c>
    </row>
    <row r="28" spans="1:8" s="1" customFormat="1" ht="15.75" thickBot="1">
      <c r="A28" s="709" t="s">
        <v>428</v>
      </c>
      <c r="B28" s="710"/>
      <c r="C28" s="711"/>
      <c r="D28" s="699">
        <v>0</v>
      </c>
      <c r="E28" s="700"/>
      <c r="F28" s="712">
        <v>0</v>
      </c>
      <c r="G28" s="713"/>
      <c r="H28" s="240">
        <f>F28</f>
        <v>0</v>
      </c>
    </row>
    <row r="29" spans="1:8" s="1" customFormat="1" ht="15.75" thickBot="1">
      <c r="A29" s="709" t="s">
        <v>423</v>
      </c>
      <c r="B29" s="710"/>
      <c r="C29" s="711"/>
      <c r="D29" s="699">
        <v>0</v>
      </c>
      <c r="E29" s="700"/>
      <c r="F29" s="712">
        <v>18036096</v>
      </c>
      <c r="G29" s="713"/>
      <c r="H29" s="240">
        <f aca="true" t="shared" si="0" ref="H29:H34">F29</f>
        <v>18036096</v>
      </c>
    </row>
    <row r="30" spans="1:8" s="1" customFormat="1" ht="15.75" thickBot="1">
      <c r="A30" s="241" t="s">
        <v>429</v>
      </c>
      <c r="B30" s="242"/>
      <c r="C30" s="243"/>
      <c r="D30" s="699">
        <v>0</v>
      </c>
      <c r="E30" s="700"/>
      <c r="F30" s="712">
        <v>0</v>
      </c>
      <c r="G30" s="713"/>
      <c r="H30" s="240">
        <f t="shared" si="0"/>
        <v>0</v>
      </c>
    </row>
    <row r="31" spans="1:8" s="1" customFormat="1" ht="15.75" thickBot="1">
      <c r="A31" s="709" t="s">
        <v>430</v>
      </c>
      <c r="B31" s="710"/>
      <c r="C31" s="711"/>
      <c r="D31" s="699">
        <v>0</v>
      </c>
      <c r="E31" s="700"/>
      <c r="F31" s="712">
        <v>0</v>
      </c>
      <c r="G31" s="713"/>
      <c r="H31" s="240">
        <f t="shared" si="0"/>
        <v>0</v>
      </c>
    </row>
    <row r="32" spans="1:8" s="1" customFormat="1" ht="15.75" thickBot="1">
      <c r="A32" s="709" t="s">
        <v>431</v>
      </c>
      <c r="B32" s="710"/>
      <c r="C32" s="711"/>
      <c r="D32" s="699">
        <v>26288521.58</v>
      </c>
      <c r="E32" s="700"/>
      <c r="F32" s="712">
        <v>106761376.26</v>
      </c>
      <c r="G32" s="713"/>
      <c r="H32" s="240">
        <f t="shared" si="0"/>
        <v>106761376.26</v>
      </c>
    </row>
    <row r="33" spans="1:8" s="1" customFormat="1" ht="15.75" thickBot="1">
      <c r="A33" s="709" t="s">
        <v>432</v>
      </c>
      <c r="B33" s="710"/>
      <c r="C33" s="711"/>
      <c r="D33" s="699">
        <v>0</v>
      </c>
      <c r="E33" s="700"/>
      <c r="F33" s="712">
        <v>8166121.8</v>
      </c>
      <c r="G33" s="713"/>
      <c r="H33" s="240">
        <f t="shared" si="0"/>
        <v>8166121.8</v>
      </c>
    </row>
    <row r="34" spans="1:8" s="1" customFormat="1" ht="15.75" thickBot="1">
      <c r="A34" s="709" t="s">
        <v>427</v>
      </c>
      <c r="B34" s="710"/>
      <c r="C34" s="711"/>
      <c r="D34" s="712">
        <v>0</v>
      </c>
      <c r="E34" s="713"/>
      <c r="F34" s="712">
        <v>0</v>
      </c>
      <c r="G34" s="713"/>
      <c r="H34" s="240">
        <f t="shared" si="0"/>
        <v>0</v>
      </c>
    </row>
    <row r="35" spans="1:8" s="1" customFormat="1" ht="15.75" thickBot="1">
      <c r="A35" s="714" t="s">
        <v>240</v>
      </c>
      <c r="B35" s="715"/>
      <c r="C35" s="716"/>
      <c r="D35" s="717">
        <f>D19+D27</f>
        <v>144088721.57999998</v>
      </c>
      <c r="E35" s="718"/>
      <c r="F35" s="717">
        <f>F19+F27</f>
        <v>459515048.40000004</v>
      </c>
      <c r="G35" s="718"/>
      <c r="H35" s="244">
        <f>H19+H27</f>
        <v>251492141.94</v>
      </c>
    </row>
    <row r="36" spans="1:8" s="1" customFormat="1" ht="15.75" thickBot="1">
      <c r="A36" s="719" t="s">
        <v>433</v>
      </c>
      <c r="B36" s="720"/>
      <c r="C36" s="720"/>
      <c r="D36" s="720"/>
      <c r="E36" s="720"/>
      <c r="F36" s="720"/>
      <c r="G36" s="720"/>
      <c r="H36" s="721"/>
    </row>
    <row r="37" spans="1:8" s="1" customFormat="1" ht="15.75" thickBot="1">
      <c r="A37" s="722" t="s">
        <v>242</v>
      </c>
      <c r="B37" s="723"/>
      <c r="C37" s="724"/>
      <c r="D37" s="725">
        <f>D38</f>
        <v>0</v>
      </c>
      <c r="E37" s="726"/>
      <c r="F37" s="725">
        <f>F38</f>
        <v>5064614.85</v>
      </c>
      <c r="G37" s="726"/>
      <c r="H37" s="245">
        <f>H38</f>
        <v>5064614.85</v>
      </c>
    </row>
    <row r="38" spans="1:8" s="1" customFormat="1" ht="15.75" thickBot="1">
      <c r="A38" s="709" t="s">
        <v>243</v>
      </c>
      <c r="B38" s="710"/>
      <c r="C38" s="711"/>
      <c r="D38" s="727">
        <v>0</v>
      </c>
      <c r="E38" s="728"/>
      <c r="F38" s="727">
        <v>5064614.85</v>
      </c>
      <c r="G38" s="728"/>
      <c r="H38" s="246">
        <f>F38</f>
        <v>5064614.85</v>
      </c>
    </row>
    <row r="39" spans="1:8" s="1" customFormat="1" ht="15.75" thickBot="1">
      <c r="A39" s="729" t="s">
        <v>244</v>
      </c>
      <c r="B39" s="730"/>
      <c r="C39" s="731"/>
      <c r="D39" s="732">
        <f>D41+D40</f>
        <v>14052000</v>
      </c>
      <c r="E39" s="733"/>
      <c r="F39" s="732">
        <f>F41+F40</f>
        <v>14172400</v>
      </c>
      <c r="G39" s="733"/>
      <c r="H39" s="247">
        <f>H41+H40</f>
        <v>14172400</v>
      </c>
    </row>
    <row r="40" spans="1:8" s="1" customFormat="1" ht="15.75" thickBot="1">
      <c r="A40" s="734" t="s">
        <v>245</v>
      </c>
      <c r="B40" s="735"/>
      <c r="C40" s="736"/>
      <c r="D40" s="737">
        <v>14000000</v>
      </c>
      <c r="E40" s="738"/>
      <c r="F40" s="737">
        <v>14120000</v>
      </c>
      <c r="G40" s="738"/>
      <c r="H40" s="248">
        <f>F40</f>
        <v>14120000</v>
      </c>
    </row>
    <row r="41" spans="1:8" s="1" customFormat="1" ht="15.75" thickBot="1">
      <c r="A41" s="709" t="s">
        <v>246</v>
      </c>
      <c r="B41" s="710"/>
      <c r="C41" s="711"/>
      <c r="D41" s="739">
        <v>52000</v>
      </c>
      <c r="E41" s="740"/>
      <c r="F41" s="739">
        <v>52400</v>
      </c>
      <c r="G41" s="740"/>
      <c r="H41" s="248">
        <f>F41</f>
        <v>52400</v>
      </c>
    </row>
    <row r="42" spans="1:8" s="1" customFormat="1" ht="15.75" thickBot="1">
      <c r="A42" s="714" t="s">
        <v>247</v>
      </c>
      <c r="B42" s="715"/>
      <c r="C42" s="716"/>
      <c r="D42" s="741">
        <f>D39+D37</f>
        <v>14052000</v>
      </c>
      <c r="E42" s="742"/>
      <c r="F42" s="741">
        <f>F39+F37</f>
        <v>19237014.85</v>
      </c>
      <c r="G42" s="742"/>
      <c r="H42" s="249">
        <f>H39+H37</f>
        <v>19237014.85</v>
      </c>
    </row>
    <row r="43" spans="1:8" s="1" customFormat="1" ht="15.75" thickBot="1">
      <c r="A43" s="714" t="s">
        <v>248</v>
      </c>
      <c r="B43" s="715"/>
      <c r="C43" s="716"/>
      <c r="D43" s="743">
        <v>0</v>
      </c>
      <c r="E43" s="744"/>
      <c r="F43" s="743">
        <v>0</v>
      </c>
      <c r="G43" s="744"/>
      <c r="H43" s="250">
        <v>0</v>
      </c>
    </row>
    <row r="44" spans="1:8" s="1" customFormat="1" ht="15.75" thickBot="1">
      <c r="A44" s="745" t="s">
        <v>89</v>
      </c>
      <c r="B44" s="746"/>
      <c r="C44" s="747"/>
      <c r="D44" s="748">
        <f>D35+D42+D43</f>
        <v>158140721.57999998</v>
      </c>
      <c r="E44" s="749"/>
      <c r="F44" s="748">
        <f>F43+F42+F35</f>
        <v>478752063.25000006</v>
      </c>
      <c r="G44" s="749"/>
      <c r="H44" s="251">
        <f>H43+H42+H35</f>
        <v>270729156.79</v>
      </c>
    </row>
    <row r="45" spans="1:8" s="1" customFormat="1" ht="15">
      <c r="A45" s="131"/>
      <c r="B45" s="131"/>
      <c r="C45" s="131"/>
      <c r="D45" s="131"/>
      <c r="E45" s="131"/>
      <c r="F45" s="131"/>
      <c r="G45" s="131"/>
      <c r="H45" s="131"/>
    </row>
    <row r="46" spans="1:11" s="1" customFormat="1" ht="15.75">
      <c r="A46" s="131"/>
      <c r="B46" s="750" t="s">
        <v>702</v>
      </c>
      <c r="C46" s="750"/>
      <c r="D46" s="750"/>
      <c r="E46" s="252"/>
      <c r="F46" s="750" t="s">
        <v>702</v>
      </c>
      <c r="G46" s="750"/>
      <c r="H46" s="750"/>
      <c r="I46" s="122"/>
      <c r="J46" s="122"/>
      <c r="K46" s="122"/>
    </row>
    <row r="47" spans="1:11" s="1" customFormat="1" ht="15.75">
      <c r="A47" s="131"/>
      <c r="B47" s="750" t="s">
        <v>98</v>
      </c>
      <c r="C47" s="750"/>
      <c r="D47" s="750"/>
      <c r="E47" s="252"/>
      <c r="F47" s="750" t="s">
        <v>116</v>
      </c>
      <c r="G47" s="750"/>
      <c r="H47" s="750"/>
      <c r="I47" s="122"/>
      <c r="J47" s="122"/>
      <c r="K47" s="122"/>
    </row>
  </sheetData>
  <sheetProtection/>
  <mergeCells count="95">
    <mergeCell ref="D31:E31"/>
    <mergeCell ref="D32:E32"/>
    <mergeCell ref="D33:E33"/>
    <mergeCell ref="D34:E34"/>
    <mergeCell ref="D37:E37"/>
    <mergeCell ref="D38:E38"/>
    <mergeCell ref="D35:E35"/>
    <mergeCell ref="B46:D46"/>
    <mergeCell ref="F46:H46"/>
    <mergeCell ref="B47:D47"/>
    <mergeCell ref="F47:H47"/>
    <mergeCell ref="D19:E19"/>
    <mergeCell ref="D20:E20"/>
    <mergeCell ref="D21:E21"/>
    <mergeCell ref="D22:E22"/>
    <mergeCell ref="D23:E23"/>
    <mergeCell ref="D24:E24"/>
    <mergeCell ref="A42:C42"/>
    <mergeCell ref="F42:G42"/>
    <mergeCell ref="A43:C43"/>
    <mergeCell ref="F43:G43"/>
    <mergeCell ref="A44:C44"/>
    <mergeCell ref="F44:G44"/>
    <mergeCell ref="D42:E42"/>
    <mergeCell ref="D43:E43"/>
    <mergeCell ref="D44:E44"/>
    <mergeCell ref="A39:C39"/>
    <mergeCell ref="F39:G39"/>
    <mergeCell ref="A40:C40"/>
    <mergeCell ref="F40:G40"/>
    <mergeCell ref="A41:C41"/>
    <mergeCell ref="F41:G41"/>
    <mergeCell ref="D39:E39"/>
    <mergeCell ref="D40:E40"/>
    <mergeCell ref="D41:E41"/>
    <mergeCell ref="A35:C35"/>
    <mergeCell ref="F35:G35"/>
    <mergeCell ref="A36:H36"/>
    <mergeCell ref="A37:C37"/>
    <mergeCell ref="F37:G37"/>
    <mergeCell ref="A38:C38"/>
    <mergeCell ref="F38:G38"/>
    <mergeCell ref="A32:C32"/>
    <mergeCell ref="F32:G32"/>
    <mergeCell ref="A33:C33"/>
    <mergeCell ref="F33:G33"/>
    <mergeCell ref="A34:C34"/>
    <mergeCell ref="F34:G34"/>
    <mergeCell ref="A28:C28"/>
    <mergeCell ref="F28:G28"/>
    <mergeCell ref="A29:C29"/>
    <mergeCell ref="F29:G29"/>
    <mergeCell ref="F30:G30"/>
    <mergeCell ref="A31:C31"/>
    <mergeCell ref="F31:G31"/>
    <mergeCell ref="D28:E28"/>
    <mergeCell ref="D29:E29"/>
    <mergeCell ref="D30:E30"/>
    <mergeCell ref="A24:C24"/>
    <mergeCell ref="F24:G24"/>
    <mergeCell ref="A25:C25"/>
    <mergeCell ref="F25:G25"/>
    <mergeCell ref="A26:H26"/>
    <mergeCell ref="A27:C27"/>
    <mergeCell ref="F27:G27"/>
    <mergeCell ref="D25:E25"/>
    <mergeCell ref="D27:E27"/>
    <mergeCell ref="A21:C21"/>
    <mergeCell ref="F21:G21"/>
    <mergeCell ref="A22:C22"/>
    <mergeCell ref="F22:G22"/>
    <mergeCell ref="A23:C23"/>
    <mergeCell ref="F23:G23"/>
    <mergeCell ref="A17:H17"/>
    <mergeCell ref="A18:H18"/>
    <mergeCell ref="A19:C19"/>
    <mergeCell ref="F19:G19"/>
    <mergeCell ref="A20:C20"/>
    <mergeCell ref="F20:G20"/>
    <mergeCell ref="A14:C16"/>
    <mergeCell ref="D14:H14"/>
    <mergeCell ref="D15:E15"/>
    <mergeCell ref="F15:G15"/>
    <mergeCell ref="D16:E16"/>
    <mergeCell ref="F16:G16"/>
    <mergeCell ref="A10:H11"/>
    <mergeCell ref="A12:H12"/>
    <mergeCell ref="A1:B1"/>
    <mergeCell ref="A2:B2"/>
    <mergeCell ref="A3:B3"/>
    <mergeCell ref="A4:B4"/>
    <mergeCell ref="A5:B5"/>
    <mergeCell ref="A6:B6"/>
    <mergeCell ref="A7:B7"/>
    <mergeCell ref="A8:B8"/>
  </mergeCells>
  <printOptions/>
  <pageMargins left="0.21" right="0.21" top="0.16" bottom="0.75" header="0.16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L29"/>
  <sheetViews>
    <sheetView rightToLeft="1" zoomScalePageLayoutView="0" workbookViewId="0" topLeftCell="A16">
      <selection activeCell="J15" sqref="J15"/>
    </sheetView>
  </sheetViews>
  <sheetFormatPr defaultColWidth="11.421875" defaultRowHeight="15"/>
  <cols>
    <col min="1" max="1" width="11.421875" style="21" customWidth="1"/>
    <col min="2" max="2" width="7.421875" style="21" customWidth="1"/>
    <col min="3" max="3" width="4.421875" style="21" customWidth="1"/>
    <col min="4" max="11" width="15.00390625" style="21" customWidth="1"/>
    <col min="12" max="12" width="11.421875" style="21" customWidth="1"/>
  </cols>
  <sheetData>
    <row r="1" spans="1:12" s="1" customFormat="1" ht="15">
      <c r="A1" s="570"/>
      <c r="B1" s="570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1" customFormat="1" ht="15">
      <c r="A2" s="570"/>
      <c r="B2" s="570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1" customFormat="1" ht="15">
      <c r="A3" s="570"/>
      <c r="B3" s="570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s="1" customFormat="1" ht="15">
      <c r="A4" s="570"/>
      <c r="B4" s="570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s="1" customFormat="1" ht="15">
      <c r="A5" s="570"/>
      <c r="B5" s="570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s="1" customFormat="1" ht="15">
      <c r="A6" s="570"/>
      <c r="B6" s="570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s="1" customFormat="1" ht="15">
      <c r="A7" s="570"/>
      <c r="B7" s="570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0" s="1" customFormat="1" ht="15.75" thickBot="1">
      <c r="A8" s="570"/>
      <c r="B8" s="570"/>
      <c r="C8" s="21"/>
      <c r="D8" s="21"/>
      <c r="E8" s="21"/>
      <c r="F8" s="21"/>
      <c r="G8" s="21"/>
      <c r="H8" s="21"/>
      <c r="I8" s="21"/>
      <c r="J8" s="21"/>
    </row>
    <row r="9" spans="1:10" s="1" customFormat="1" ht="15" customHeight="1">
      <c r="A9" s="21"/>
      <c r="B9" s="763" t="s">
        <v>968</v>
      </c>
      <c r="C9" s="764"/>
      <c r="D9" s="764"/>
      <c r="E9" s="764"/>
      <c r="F9" s="764"/>
      <c r="G9" s="764"/>
      <c r="H9" s="764"/>
      <c r="I9" s="764"/>
      <c r="J9" s="765"/>
    </row>
    <row r="10" spans="1:10" s="1" customFormat="1" ht="15" customHeight="1">
      <c r="A10" s="21"/>
      <c r="B10" s="766"/>
      <c r="C10" s="767"/>
      <c r="D10" s="767"/>
      <c r="E10" s="767"/>
      <c r="F10" s="767"/>
      <c r="G10" s="767"/>
      <c r="H10" s="767"/>
      <c r="I10" s="767"/>
      <c r="J10" s="768"/>
    </row>
    <row r="11" spans="1:10" s="1" customFormat="1" ht="15.75" customHeight="1" thickBot="1">
      <c r="A11" s="21"/>
      <c r="B11" s="769" t="s">
        <v>221</v>
      </c>
      <c r="C11" s="770"/>
      <c r="D11" s="770"/>
      <c r="E11" s="770"/>
      <c r="F11" s="770"/>
      <c r="G11" s="770"/>
      <c r="H11" s="770"/>
      <c r="I11" s="770"/>
      <c r="J11" s="771"/>
    </row>
    <row r="12" spans="1:10" s="1" customFormat="1" ht="15.75" thickBot="1">
      <c r="A12" s="21"/>
      <c r="B12" s="93"/>
      <c r="C12" s="21"/>
      <c r="D12" s="21"/>
      <c r="E12" s="21"/>
      <c r="F12" s="21"/>
      <c r="G12" s="21"/>
      <c r="H12" s="21"/>
      <c r="I12" s="21"/>
      <c r="J12" s="21"/>
    </row>
    <row r="13" spans="1:12" s="1" customFormat="1" ht="21.75" thickBot="1">
      <c r="A13" s="751" t="s">
        <v>434</v>
      </c>
      <c r="B13" s="752"/>
      <c r="C13" s="753"/>
      <c r="D13" s="778" t="s">
        <v>435</v>
      </c>
      <c r="E13" s="778"/>
      <c r="F13" s="778"/>
      <c r="G13" s="779" t="s">
        <v>436</v>
      </c>
      <c r="H13" s="780"/>
      <c r="I13" s="780"/>
      <c r="J13" s="780"/>
      <c r="K13" s="781"/>
      <c r="L13" s="21"/>
    </row>
    <row r="14" spans="1:12" s="1" customFormat="1" ht="30.75" thickBot="1">
      <c r="A14" s="754"/>
      <c r="B14" s="755"/>
      <c r="C14" s="756"/>
      <c r="D14" s="119" t="s">
        <v>419</v>
      </c>
      <c r="E14" s="119" t="s">
        <v>334</v>
      </c>
      <c r="F14" s="123" t="s">
        <v>335</v>
      </c>
      <c r="G14" s="119" t="s">
        <v>437</v>
      </c>
      <c r="H14" s="123" t="s">
        <v>107</v>
      </c>
      <c r="I14" s="119" t="s">
        <v>108</v>
      </c>
      <c r="J14" s="123" t="s">
        <v>969</v>
      </c>
      <c r="K14" s="123" t="s">
        <v>438</v>
      </c>
      <c r="L14" s="21"/>
    </row>
    <row r="15" spans="1:12" s="1" customFormat="1" ht="19.5" thickBot="1">
      <c r="A15" s="757"/>
      <c r="B15" s="758"/>
      <c r="C15" s="759"/>
      <c r="D15" s="253">
        <v>1</v>
      </c>
      <c r="E15" s="253">
        <v>2</v>
      </c>
      <c r="F15" s="254">
        <v>3</v>
      </c>
      <c r="G15" s="254">
        <v>4</v>
      </c>
      <c r="H15" s="254">
        <v>5</v>
      </c>
      <c r="I15" s="254">
        <v>6</v>
      </c>
      <c r="J15" s="254">
        <v>7</v>
      </c>
      <c r="K15" s="254">
        <v>8</v>
      </c>
      <c r="L15" s="21"/>
    </row>
    <row r="16" spans="1:12" s="1" customFormat="1" ht="27.75" customHeight="1" thickBot="1">
      <c r="A16" s="760" t="s">
        <v>439</v>
      </c>
      <c r="B16" s="761"/>
      <c r="C16" s="762"/>
      <c r="D16" s="255">
        <f>SUM('حصر النتيجة العامة (المداخيل)'!D35:E35)</f>
        <v>144088721.57999998</v>
      </c>
      <c r="E16" s="255">
        <f>SUM('حصر النتيجة العامة (المداخيل)'!F35:G35)</f>
        <v>459515048.40000004</v>
      </c>
      <c r="F16" s="255">
        <f>SUM('حصر النتيجة العامة (المداخيل)'!H35)</f>
        <v>251492141.94</v>
      </c>
      <c r="G16" s="256">
        <f>SUM('حصر النتيجة العامة  (المصاريف)'!D30:D30)</f>
        <v>252532424.97999996</v>
      </c>
      <c r="H16" s="256">
        <f>SUM('حصر النتيجة العامة  (المصاريف)'!E30:E30)</f>
        <v>233987693.92000002</v>
      </c>
      <c r="I16" s="256">
        <f>SUM('حصر النتيجة العامة  (المصاريف)'!F30:F30)</f>
        <v>185380425.2</v>
      </c>
      <c r="J16" s="256">
        <f>SUM('حصر النتيجة العامة  (المصاريف)'!G30:G30)</f>
        <v>55689715.29000001</v>
      </c>
      <c r="K16" s="256">
        <f>SUM('حصر النتيجة العامة  (المصاريف)'!H24:H24)</f>
        <v>0</v>
      </c>
      <c r="L16" s="21"/>
    </row>
    <row r="17" spans="1:12" s="1" customFormat="1" ht="27.75" customHeight="1" thickBot="1">
      <c r="A17" s="760" t="s">
        <v>440</v>
      </c>
      <c r="B17" s="761"/>
      <c r="C17" s="762"/>
      <c r="D17" s="255">
        <f>SUM('حصر النتيجة العامة (المداخيل)'!D42:E42)</f>
        <v>14052000</v>
      </c>
      <c r="E17" s="255">
        <f>SUM('حصر النتيجة العامة (المداخيل)'!E42:F42)</f>
        <v>19237014.85</v>
      </c>
      <c r="F17" s="255">
        <f>SUM('حصر النتيجة العامة (المداخيل)'!F42:G42)</f>
        <v>19237014.85</v>
      </c>
      <c r="G17" s="256">
        <f>SUM('حصر النتيجة العامة  (المصاريف)'!D37:D37)</f>
        <v>19237014.85</v>
      </c>
      <c r="H17" s="256">
        <f>SUM('حصر النتيجة العامة  (المصاريف)'!E37:E37)</f>
        <v>16145027.46</v>
      </c>
      <c r="I17" s="256">
        <f>SUM('حصر النتيجة العامة  (المصاريف)'!F37:F37)</f>
        <v>15511232.92</v>
      </c>
      <c r="J17" s="256">
        <f>SUM('حصر النتيجة العامة  (المصاريف)'!G37:G37)</f>
        <v>3725781.9299999997</v>
      </c>
      <c r="K17" s="256">
        <v>0</v>
      </c>
      <c r="L17" s="21"/>
    </row>
    <row r="18" spans="1:12" s="1" customFormat="1" ht="27.75" customHeight="1" thickBot="1">
      <c r="A18" s="760" t="s">
        <v>441</v>
      </c>
      <c r="B18" s="761"/>
      <c r="C18" s="762"/>
      <c r="D18" s="255">
        <f>SUM('حصر النتيجة العامة (المداخيل)'!D43:E43)</f>
        <v>0</v>
      </c>
      <c r="E18" s="255">
        <f>SUM('حصر النتيجة العامة (المداخيل)'!E43:F43)</f>
        <v>0</v>
      </c>
      <c r="F18" s="255">
        <f>SUM('حصر النتيجة العامة (المداخيل)'!F43:G43)</f>
        <v>0</v>
      </c>
      <c r="G18" s="256">
        <f>SUM('حصر النتيجة العامة  (المصاريف)'!D38:D38)</f>
        <v>0</v>
      </c>
      <c r="H18" s="256">
        <f>SUM('حصر النتيجة العامة  (المصاريف)'!E38:E38)</f>
        <v>0</v>
      </c>
      <c r="I18" s="256">
        <f>SUM('حصر النتيجة العامة  (المصاريف)'!F38:F38)</f>
        <v>0</v>
      </c>
      <c r="J18" s="256">
        <f>SUM('حصر النتيجة العامة  (المصاريف)'!G38:G38)</f>
        <v>0</v>
      </c>
      <c r="K18" s="256">
        <f>SUM('حصر النتيجة العامة  (المصاريف)'!H38:H38)</f>
        <v>0</v>
      </c>
      <c r="L18" s="21"/>
    </row>
    <row r="19" spans="1:12" s="1" customFormat="1" ht="27.75" customHeight="1" thickBot="1">
      <c r="A19" s="760" t="s">
        <v>442</v>
      </c>
      <c r="B19" s="761"/>
      <c r="C19" s="762"/>
      <c r="D19" s="255">
        <f>SUM(D16:D18)</f>
        <v>158140721.57999998</v>
      </c>
      <c r="E19" s="255">
        <f aca="true" t="shared" si="0" ref="E19:K19">SUM(E16:E18)</f>
        <v>478752063.25000006</v>
      </c>
      <c r="F19" s="255">
        <f>SUM(F16:F18)</f>
        <v>270729156.79</v>
      </c>
      <c r="G19" s="255">
        <f t="shared" si="0"/>
        <v>271769439.83</v>
      </c>
      <c r="H19" s="255">
        <f t="shared" si="0"/>
        <v>250132721.38000003</v>
      </c>
      <c r="I19" s="255">
        <f t="shared" si="0"/>
        <v>200891658.11999997</v>
      </c>
      <c r="J19" s="255">
        <f t="shared" si="0"/>
        <v>59415497.220000006</v>
      </c>
      <c r="K19" s="256">
        <f t="shared" si="0"/>
        <v>0</v>
      </c>
      <c r="L19" s="21"/>
    </row>
    <row r="20" spans="1:12" s="1" customFormat="1" ht="21.75" thickBot="1">
      <c r="A20" s="772" t="s">
        <v>443</v>
      </c>
      <c r="B20" s="773"/>
      <c r="C20" s="774"/>
      <c r="D20" s="775">
        <f>F19-I19</f>
        <v>69837498.67000005</v>
      </c>
      <c r="E20" s="776"/>
      <c r="F20" s="776"/>
      <c r="G20" s="776"/>
      <c r="H20" s="776"/>
      <c r="I20" s="776"/>
      <c r="J20" s="776"/>
      <c r="K20" s="777"/>
      <c r="L20" s="21"/>
    </row>
    <row r="21" spans="1:12" s="1" customFormat="1" ht="21.75" thickBot="1">
      <c r="A21" s="772" t="s">
        <v>444</v>
      </c>
      <c r="B21" s="773"/>
      <c r="C21" s="774"/>
      <c r="D21" s="775">
        <f>F19-I19-J19</f>
        <v>10422001.45000004</v>
      </c>
      <c r="E21" s="776"/>
      <c r="F21" s="776"/>
      <c r="G21" s="776"/>
      <c r="H21" s="776"/>
      <c r="I21" s="776"/>
      <c r="J21" s="776"/>
      <c r="K21" s="777"/>
      <c r="L21" s="21"/>
    </row>
    <row r="22" spans="1:12" s="1" customFormat="1" ht="1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s="1" customFormat="1" ht="15.75" customHeight="1">
      <c r="A23" s="784" t="s">
        <v>700</v>
      </c>
      <c r="B23" s="784"/>
      <c r="C23" s="784"/>
      <c r="D23" s="784"/>
      <c r="E23" s="784"/>
      <c r="F23" s="21"/>
      <c r="G23" s="21"/>
      <c r="I23" s="784" t="s">
        <v>702</v>
      </c>
      <c r="J23" s="784"/>
      <c r="K23" s="784"/>
      <c r="L23" s="21"/>
    </row>
    <row r="24" spans="1:12" s="1" customFormat="1" ht="15.75" customHeight="1">
      <c r="A24" s="784" t="s">
        <v>98</v>
      </c>
      <c r="B24" s="784"/>
      <c r="C24" s="784"/>
      <c r="D24" s="784"/>
      <c r="E24" s="784"/>
      <c r="F24" s="21"/>
      <c r="G24" s="21"/>
      <c r="I24" s="784" t="s">
        <v>116</v>
      </c>
      <c r="J24" s="784"/>
      <c r="K24" s="784"/>
      <c r="L24" s="21"/>
    </row>
    <row r="25" spans="6:7" ht="15" customHeight="1">
      <c r="F25" s="782"/>
      <c r="G25" s="782"/>
    </row>
    <row r="26" spans="6:7" ht="15" customHeight="1">
      <c r="F26" s="782"/>
      <c r="G26" s="782"/>
    </row>
    <row r="27" spans="6:7" ht="15.75">
      <c r="F27" s="783"/>
      <c r="G27" s="783"/>
    </row>
    <row r="28" spans="6:7" ht="15.75">
      <c r="F28" s="305"/>
      <c r="G28" s="14"/>
    </row>
    <row r="29" spans="6:7" ht="15.75">
      <c r="F29" s="782"/>
      <c r="G29" s="782"/>
    </row>
  </sheetData>
  <sheetProtection/>
  <mergeCells count="29">
    <mergeCell ref="F25:G25"/>
    <mergeCell ref="F26:G26"/>
    <mergeCell ref="F27:G27"/>
    <mergeCell ref="F29:G29"/>
    <mergeCell ref="A21:C21"/>
    <mergeCell ref="D21:K21"/>
    <mergeCell ref="A23:E23"/>
    <mergeCell ref="A24:E24"/>
    <mergeCell ref="I23:K23"/>
    <mergeCell ref="I24:K24"/>
    <mergeCell ref="A19:C19"/>
    <mergeCell ref="A20:C20"/>
    <mergeCell ref="D20:K20"/>
    <mergeCell ref="D13:F13"/>
    <mergeCell ref="G13:K13"/>
    <mergeCell ref="A16:C16"/>
    <mergeCell ref="A17:C17"/>
    <mergeCell ref="A7:B7"/>
    <mergeCell ref="A8:B8"/>
    <mergeCell ref="A13:C15"/>
    <mergeCell ref="A18:C18"/>
    <mergeCell ref="B9:J10"/>
    <mergeCell ref="B11:J11"/>
    <mergeCell ref="A1:B1"/>
    <mergeCell ref="A2:B2"/>
    <mergeCell ref="A3:B3"/>
    <mergeCell ref="A4:B4"/>
    <mergeCell ref="A5:B5"/>
    <mergeCell ref="A6:B6"/>
  </mergeCells>
  <printOptions/>
  <pageMargins left="0.16" right="0.16" top="0.22" bottom="0.24" header="0.22" footer="0.3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42"/>
  <sheetViews>
    <sheetView rightToLeft="1" zoomScale="138" zoomScaleNormal="138" zoomScalePageLayoutView="0" workbookViewId="0" topLeftCell="A1">
      <selection activeCell="H42" sqref="A1:H42"/>
    </sheetView>
  </sheetViews>
  <sheetFormatPr defaultColWidth="11.421875" defaultRowHeight="15"/>
  <cols>
    <col min="1" max="1" width="11.421875" style="225" customWidth="1"/>
    <col min="2" max="2" width="2.140625" style="225" customWidth="1"/>
    <col min="3" max="3" width="18.140625" style="225" customWidth="1"/>
    <col min="4" max="8" width="13.57421875" style="131" customWidth="1"/>
    <col min="9" max="9" width="16.421875" style="131" customWidth="1"/>
    <col min="10" max="10" width="16.57421875" style="0" customWidth="1"/>
    <col min="11" max="11" width="16.28125" style="0" bestFit="1" customWidth="1"/>
    <col min="12" max="12" width="13.28125" style="0" bestFit="1" customWidth="1"/>
  </cols>
  <sheetData>
    <row r="1" spans="1:9" s="1" customFormat="1" ht="15">
      <c r="A1" s="225"/>
      <c r="B1" s="225"/>
      <c r="C1" s="225"/>
      <c r="D1" s="131"/>
      <c r="E1" s="131"/>
      <c r="F1" s="131"/>
      <c r="G1" s="131"/>
      <c r="H1" s="131"/>
      <c r="I1" s="131"/>
    </row>
    <row r="2" spans="1:9" s="1" customFormat="1" ht="15">
      <c r="A2" s="225"/>
      <c r="B2" s="225"/>
      <c r="C2" s="225"/>
      <c r="D2" s="131"/>
      <c r="E2" s="131"/>
      <c r="F2" s="131"/>
      <c r="G2" s="131"/>
      <c r="H2" s="131"/>
      <c r="I2" s="131"/>
    </row>
    <row r="3" spans="1:9" s="1" customFormat="1" ht="15">
      <c r="A3" s="225"/>
      <c r="B3" s="225"/>
      <c r="C3" s="225"/>
      <c r="D3" s="131"/>
      <c r="E3" s="131"/>
      <c r="F3" s="131"/>
      <c r="G3" s="131"/>
      <c r="H3" s="131"/>
      <c r="I3" s="131"/>
    </row>
    <row r="4" spans="1:9" s="1" customFormat="1" ht="15">
      <c r="A4" s="225"/>
      <c r="B4" s="225"/>
      <c r="C4" s="225"/>
      <c r="D4" s="131"/>
      <c r="E4" s="131"/>
      <c r="F4" s="131"/>
      <c r="G4" s="131"/>
      <c r="H4" s="131"/>
      <c r="I4" s="131"/>
    </row>
    <row r="5" spans="1:9" s="1" customFormat="1" ht="37.5" customHeight="1" thickBot="1">
      <c r="A5" s="225"/>
      <c r="B5" s="225"/>
      <c r="C5" s="225"/>
      <c r="D5" s="131"/>
      <c r="E5" s="131"/>
      <c r="F5" s="131"/>
      <c r="G5" s="131"/>
      <c r="H5" s="131"/>
      <c r="I5" s="131"/>
    </row>
    <row r="6" spans="1:8" ht="15" customHeight="1">
      <c r="A6" s="788" t="s">
        <v>967</v>
      </c>
      <c r="B6" s="789"/>
      <c r="C6" s="789"/>
      <c r="D6" s="789"/>
      <c r="E6" s="789"/>
      <c r="F6" s="789"/>
      <c r="G6" s="789"/>
      <c r="H6" s="790"/>
    </row>
    <row r="7" spans="1:8" ht="7.5" customHeight="1">
      <c r="A7" s="791"/>
      <c r="B7" s="792"/>
      <c r="C7" s="792"/>
      <c r="D7" s="792"/>
      <c r="E7" s="792"/>
      <c r="F7" s="792"/>
      <c r="G7" s="792"/>
      <c r="H7" s="793"/>
    </row>
    <row r="8" spans="1:8" ht="12.75" customHeight="1" thickBot="1">
      <c r="A8" s="666" t="s">
        <v>221</v>
      </c>
      <c r="B8" s="667"/>
      <c r="C8" s="667"/>
      <c r="D8" s="667"/>
      <c r="E8" s="667"/>
      <c r="F8" s="667"/>
      <c r="G8" s="667"/>
      <c r="H8" s="668"/>
    </row>
    <row r="9" spans="2:8" ht="15.75" thickBot="1">
      <c r="B9" s="226"/>
      <c r="C9" s="226"/>
      <c r="D9" s="227"/>
      <c r="E9" s="227"/>
      <c r="F9" s="227"/>
      <c r="G9" s="227"/>
      <c r="H9" s="227"/>
    </row>
    <row r="10" spans="1:8" ht="21" customHeight="1" thickBot="1">
      <c r="A10" s="794" t="s">
        <v>222</v>
      </c>
      <c r="B10" s="795"/>
      <c r="C10" s="796"/>
      <c r="D10" s="803" t="s">
        <v>223</v>
      </c>
      <c r="E10" s="804"/>
      <c r="F10" s="804"/>
      <c r="G10" s="804"/>
      <c r="H10" s="805"/>
    </row>
    <row r="11" spans="1:8" ht="24.75" customHeight="1" thickBot="1">
      <c r="A11" s="797"/>
      <c r="B11" s="798"/>
      <c r="C11" s="799"/>
      <c r="D11" s="360" t="s">
        <v>224</v>
      </c>
      <c r="E11" s="360" t="s">
        <v>107</v>
      </c>
      <c r="F11" s="360" t="s">
        <v>108</v>
      </c>
      <c r="G11" s="360" t="s">
        <v>970</v>
      </c>
      <c r="H11" s="365" t="s">
        <v>109</v>
      </c>
    </row>
    <row r="12" spans="1:8" ht="19.5" customHeight="1" thickBot="1">
      <c r="A12" s="800"/>
      <c r="B12" s="801"/>
      <c r="C12" s="802"/>
      <c r="D12" s="361">
        <v>4</v>
      </c>
      <c r="E12" s="362">
        <v>5</v>
      </c>
      <c r="F12" s="362">
        <v>6</v>
      </c>
      <c r="G12" s="362">
        <v>7</v>
      </c>
      <c r="H12" s="366">
        <v>8</v>
      </c>
    </row>
    <row r="13" spans="1:9" s="223" customFormat="1" ht="21" thickBot="1">
      <c r="A13" s="806" t="s">
        <v>225</v>
      </c>
      <c r="B13" s="807"/>
      <c r="C13" s="807"/>
      <c r="D13" s="807"/>
      <c r="E13" s="807"/>
      <c r="F13" s="807"/>
      <c r="G13" s="807"/>
      <c r="H13" s="808"/>
      <c r="I13" s="228"/>
    </row>
    <row r="14" spans="1:9" ht="15.75" thickBot="1">
      <c r="A14" s="704" t="s">
        <v>226</v>
      </c>
      <c r="B14" s="705"/>
      <c r="C14" s="705"/>
      <c r="D14" s="705"/>
      <c r="E14" s="705"/>
      <c r="F14" s="705"/>
      <c r="G14" s="705"/>
      <c r="H14" s="706"/>
      <c r="I14" s="364"/>
    </row>
    <row r="15" spans="1:9" ht="15.75" thickBot="1">
      <c r="A15" s="785" t="s">
        <v>227</v>
      </c>
      <c r="B15" s="786"/>
      <c r="C15" s="787"/>
      <c r="D15" s="355">
        <f>SUM(D16:D22)</f>
        <v>137545486.76999998</v>
      </c>
      <c r="E15" s="355">
        <f>SUM(E16:E22)</f>
        <v>126083202.28</v>
      </c>
      <c r="F15" s="355">
        <f>SUM(F16:F22)</f>
        <v>118528547.88</v>
      </c>
      <c r="G15" s="355">
        <f>SUM(G16:G22)</f>
        <v>7554654.400000006</v>
      </c>
      <c r="H15" s="355">
        <f>SUM(H16:H22)</f>
        <v>11462284.489999983</v>
      </c>
      <c r="I15" s="364"/>
    </row>
    <row r="16" spans="1:12" s="1" customFormat="1" ht="17.25" customHeight="1" thickBot="1">
      <c r="A16" s="812" t="s">
        <v>228</v>
      </c>
      <c r="B16" s="813"/>
      <c r="C16" s="814"/>
      <c r="D16" s="356">
        <v>639651.8</v>
      </c>
      <c r="E16" s="356">
        <v>610793.12</v>
      </c>
      <c r="F16" s="356">
        <v>590518.6</v>
      </c>
      <c r="G16" s="356">
        <f aca="true" t="shared" si="0" ref="G16:G22">E16-F16</f>
        <v>20274.52000000002</v>
      </c>
      <c r="H16" s="356">
        <f aca="true" t="shared" si="1" ref="H16:H22">D16-E16</f>
        <v>28858.68000000005</v>
      </c>
      <c r="I16" s="364"/>
      <c r="J16" s="277">
        <v>137545486.77</v>
      </c>
      <c r="K16" s="277">
        <v>126083202.28</v>
      </c>
      <c r="L16" s="277">
        <v>118528547.88</v>
      </c>
    </row>
    <row r="17" spans="1:12" s="1" customFormat="1" ht="17.25" customHeight="1" thickBot="1">
      <c r="A17" s="809" t="s">
        <v>229</v>
      </c>
      <c r="B17" s="810"/>
      <c r="C17" s="811"/>
      <c r="D17" s="356">
        <v>33786118.44</v>
      </c>
      <c r="E17" s="356">
        <v>30516223.87</v>
      </c>
      <c r="F17" s="356">
        <v>30475441.58</v>
      </c>
      <c r="G17" s="356">
        <f t="shared" si="0"/>
        <v>40782.29000000283</v>
      </c>
      <c r="H17" s="356">
        <f t="shared" si="1"/>
        <v>3269894.5699999966</v>
      </c>
      <c r="I17" s="364"/>
      <c r="J17" s="277">
        <f>SUM(D16:D22)</f>
        <v>137545486.76999998</v>
      </c>
      <c r="K17" s="304">
        <f>SUM(E16:E22)</f>
        <v>126083202.28</v>
      </c>
      <c r="L17" s="304">
        <f>SUM(F16:F22)</f>
        <v>118528547.88</v>
      </c>
    </row>
    <row r="18" spans="1:12" s="1" customFormat="1" ht="17.25" customHeight="1" thickBot="1">
      <c r="A18" s="812" t="s">
        <v>230</v>
      </c>
      <c r="B18" s="813"/>
      <c r="C18" s="814"/>
      <c r="D18" s="356">
        <v>4784678.71</v>
      </c>
      <c r="E18" s="356">
        <v>4752273.03</v>
      </c>
      <c r="F18" s="356">
        <v>4752273.03</v>
      </c>
      <c r="G18" s="356">
        <f t="shared" si="0"/>
        <v>0</v>
      </c>
      <c r="H18" s="356">
        <f t="shared" si="1"/>
        <v>32405.679999999702</v>
      </c>
      <c r="I18" s="364"/>
      <c r="J18" s="277">
        <f>J16-J17</f>
        <v>0</v>
      </c>
      <c r="K18" s="277">
        <f>K16-K17</f>
        <v>0</v>
      </c>
      <c r="L18" s="277">
        <f>L16-L17</f>
        <v>0</v>
      </c>
    </row>
    <row r="19" spans="1:9" s="1" customFormat="1" ht="28.5" customHeight="1" thickBot="1">
      <c r="A19" s="812" t="s">
        <v>231</v>
      </c>
      <c r="B19" s="813"/>
      <c r="C19" s="814"/>
      <c r="D19" s="356">
        <v>7373259</v>
      </c>
      <c r="E19" s="356">
        <v>3161925</v>
      </c>
      <c r="F19" s="356">
        <v>3161925</v>
      </c>
      <c r="G19" s="356">
        <f t="shared" si="0"/>
        <v>0</v>
      </c>
      <c r="H19" s="356">
        <f t="shared" si="1"/>
        <v>4211334</v>
      </c>
      <c r="I19" s="169"/>
    </row>
    <row r="20" spans="1:9" s="1" customFormat="1" ht="17.25" customHeight="1" thickBot="1">
      <c r="A20" s="809" t="s">
        <v>232</v>
      </c>
      <c r="B20" s="810"/>
      <c r="C20" s="811"/>
      <c r="D20" s="356">
        <v>7431385</v>
      </c>
      <c r="E20" s="356">
        <v>7180068.75</v>
      </c>
      <c r="F20" s="356">
        <v>4226752.75</v>
      </c>
      <c r="G20" s="356">
        <f t="shared" si="0"/>
        <v>2953316</v>
      </c>
      <c r="H20" s="356">
        <f t="shared" si="1"/>
        <v>251316.25</v>
      </c>
      <c r="I20" s="169"/>
    </row>
    <row r="21" spans="1:9" s="1" customFormat="1" ht="17.25" customHeight="1" thickBot="1">
      <c r="A21" s="809" t="s">
        <v>233</v>
      </c>
      <c r="B21" s="810"/>
      <c r="C21" s="811"/>
      <c r="D21" s="356">
        <v>6083500</v>
      </c>
      <c r="E21" s="356">
        <v>5492500</v>
      </c>
      <c r="F21" s="356">
        <v>5254000</v>
      </c>
      <c r="G21" s="356">
        <f t="shared" si="0"/>
        <v>238500</v>
      </c>
      <c r="H21" s="356">
        <f t="shared" si="1"/>
        <v>591000</v>
      </c>
      <c r="I21" s="169"/>
    </row>
    <row r="22" spans="1:9" s="1" customFormat="1" ht="17.25" customHeight="1" thickBot="1">
      <c r="A22" s="809" t="s">
        <v>234</v>
      </c>
      <c r="B22" s="810"/>
      <c r="C22" s="811"/>
      <c r="D22" s="356">
        <v>77446893.82</v>
      </c>
      <c r="E22" s="356">
        <v>74369418.51</v>
      </c>
      <c r="F22" s="356">
        <v>70067636.92</v>
      </c>
      <c r="G22" s="356">
        <f t="shared" si="0"/>
        <v>4301781.590000004</v>
      </c>
      <c r="H22" s="356">
        <f t="shared" si="1"/>
        <v>3077475.3099999875</v>
      </c>
      <c r="I22" s="169"/>
    </row>
    <row r="23" spans="1:9" ht="15.75" thickBot="1">
      <c r="A23" s="704" t="s">
        <v>235</v>
      </c>
      <c r="B23" s="705"/>
      <c r="C23" s="705"/>
      <c r="D23" s="705"/>
      <c r="E23" s="705"/>
      <c r="F23" s="705"/>
      <c r="G23" s="705"/>
      <c r="H23" s="706"/>
      <c r="I23" s="169"/>
    </row>
    <row r="24" spans="1:12" s="1" customFormat="1" ht="15.75" thickBot="1">
      <c r="A24" s="785" t="s">
        <v>227</v>
      </c>
      <c r="B24" s="786"/>
      <c r="C24" s="787"/>
      <c r="D24" s="355">
        <f>SUM(D25:D29)</f>
        <v>114986938.21</v>
      </c>
      <c r="E24" s="355">
        <f>SUM(E25:E29)</f>
        <v>107904491.64</v>
      </c>
      <c r="F24" s="355">
        <f>SUM(F25:F29)</f>
        <v>66851877.32</v>
      </c>
      <c r="G24" s="355">
        <f>SUM(G25:G29)</f>
        <v>48135060.89</v>
      </c>
      <c r="H24" s="355">
        <f>SUM(H25:H29)</f>
        <v>0</v>
      </c>
      <c r="I24" s="229"/>
      <c r="J24" s="277">
        <v>114986938.21</v>
      </c>
      <c r="K24" s="277">
        <v>107904491.64</v>
      </c>
      <c r="L24" s="277">
        <v>66851877.32</v>
      </c>
    </row>
    <row r="25" spans="1:12" s="1" customFormat="1" ht="17.25" customHeight="1" thickBot="1">
      <c r="A25" s="809" t="s">
        <v>236</v>
      </c>
      <c r="B25" s="810"/>
      <c r="C25" s="811"/>
      <c r="D25" s="356">
        <v>49573817.6</v>
      </c>
      <c r="E25" s="356">
        <v>48886638.57</v>
      </c>
      <c r="F25" s="356">
        <v>18133193.24</v>
      </c>
      <c r="G25" s="356">
        <f>D25-F25</f>
        <v>31440624.360000003</v>
      </c>
      <c r="H25" s="356">
        <v>0</v>
      </c>
      <c r="I25" s="229"/>
      <c r="J25" s="277">
        <f>SUM(D25:D29)</f>
        <v>114986938.21</v>
      </c>
      <c r="K25" s="277">
        <f>SUM(E25:E29)</f>
        <v>107904491.64</v>
      </c>
      <c r="L25" s="277">
        <f>SUM(F25:F29)</f>
        <v>66851877.32</v>
      </c>
    </row>
    <row r="26" spans="1:12" s="1" customFormat="1" ht="17.25" customHeight="1" thickBot="1">
      <c r="A26" s="809" t="s">
        <v>237</v>
      </c>
      <c r="B26" s="810"/>
      <c r="C26" s="811"/>
      <c r="D26" s="356">
        <v>13863700.73</v>
      </c>
      <c r="E26" s="356">
        <v>13863700.73</v>
      </c>
      <c r="F26" s="356">
        <v>13863700.73</v>
      </c>
      <c r="G26" s="356">
        <f>D26-F26</f>
        <v>0</v>
      </c>
      <c r="H26" s="356">
        <v>0</v>
      </c>
      <c r="I26" s="229"/>
      <c r="J26" s="277">
        <f>J24-J25</f>
        <v>0</v>
      </c>
      <c r="K26" s="277">
        <f>K24-K25</f>
        <v>0</v>
      </c>
      <c r="L26" s="277">
        <f>L24-L25</f>
        <v>0</v>
      </c>
    </row>
    <row r="27" spans="1:9" s="1" customFormat="1" ht="17.25" customHeight="1" thickBot="1">
      <c r="A27" s="809" t="s">
        <v>238</v>
      </c>
      <c r="B27" s="810"/>
      <c r="C27" s="811"/>
      <c r="D27" s="356">
        <v>0</v>
      </c>
      <c r="E27" s="356">
        <v>0</v>
      </c>
      <c r="F27" s="356">
        <v>0</v>
      </c>
      <c r="G27" s="356">
        <f>D27-F27</f>
        <v>0</v>
      </c>
      <c r="H27" s="356">
        <v>0</v>
      </c>
      <c r="I27" s="169"/>
    </row>
    <row r="28" spans="1:10" s="1" customFormat="1" ht="17.25" customHeight="1" thickBot="1">
      <c r="A28" s="809" t="s">
        <v>239</v>
      </c>
      <c r="B28" s="810"/>
      <c r="C28" s="811"/>
      <c r="D28" s="356">
        <v>20950000</v>
      </c>
      <c r="E28" s="356">
        <v>20950000</v>
      </c>
      <c r="F28" s="356">
        <v>20950000</v>
      </c>
      <c r="G28" s="356">
        <f>D28-F28</f>
        <v>0</v>
      </c>
      <c r="H28" s="356">
        <v>0</v>
      </c>
      <c r="I28" s="169"/>
      <c r="J28" s="166"/>
    </row>
    <row r="29" spans="1:10" s="1" customFormat="1" ht="17.25" customHeight="1" thickBot="1">
      <c r="A29" s="809" t="s">
        <v>234</v>
      </c>
      <c r="B29" s="810"/>
      <c r="C29" s="811"/>
      <c r="D29" s="356">
        <v>30599419.88</v>
      </c>
      <c r="E29" s="356">
        <v>24204152.34</v>
      </c>
      <c r="F29" s="356">
        <v>13904983.35</v>
      </c>
      <c r="G29" s="356">
        <f>D29-F29</f>
        <v>16694436.53</v>
      </c>
      <c r="H29" s="356">
        <v>0</v>
      </c>
      <c r="I29" s="169"/>
      <c r="J29" s="166"/>
    </row>
    <row r="30" spans="1:9" s="1" customFormat="1" ht="15.75" thickBot="1">
      <c r="A30" s="785" t="s">
        <v>240</v>
      </c>
      <c r="B30" s="786"/>
      <c r="C30" s="787"/>
      <c r="D30" s="355">
        <f>D24+D15</f>
        <v>252532424.97999996</v>
      </c>
      <c r="E30" s="355">
        <f>E24+E15</f>
        <v>233987693.92000002</v>
      </c>
      <c r="F30" s="355">
        <f>F24+F15</f>
        <v>185380425.2</v>
      </c>
      <c r="G30" s="355">
        <f>G24+G15</f>
        <v>55689715.29000001</v>
      </c>
      <c r="H30" s="355">
        <f>H24+H15</f>
        <v>11462284.489999983</v>
      </c>
      <c r="I30" s="229"/>
    </row>
    <row r="31" spans="1:9" s="1" customFormat="1" ht="15.75" thickBot="1">
      <c r="A31" s="704" t="s">
        <v>241</v>
      </c>
      <c r="B31" s="705"/>
      <c r="C31" s="705"/>
      <c r="D31" s="705"/>
      <c r="E31" s="705"/>
      <c r="F31" s="705"/>
      <c r="G31" s="705"/>
      <c r="H31" s="706"/>
      <c r="I31" s="169"/>
    </row>
    <row r="32" spans="1:8" ht="15.75" thickBot="1">
      <c r="A32" s="815" t="s">
        <v>242</v>
      </c>
      <c r="B32" s="816"/>
      <c r="C32" s="817"/>
      <c r="D32" s="358">
        <f>D33</f>
        <v>5064614.85</v>
      </c>
      <c r="E32" s="358">
        <f>E33</f>
        <v>1972627.46</v>
      </c>
      <c r="F32" s="358">
        <f>F33</f>
        <v>1338832.92</v>
      </c>
      <c r="G32" s="358">
        <f>G33</f>
        <v>3725781.9299999997</v>
      </c>
      <c r="H32" s="367">
        <f>H33</f>
        <v>0</v>
      </c>
    </row>
    <row r="33" spans="1:8" ht="31.5" customHeight="1" thickBot="1">
      <c r="A33" s="818" t="s">
        <v>243</v>
      </c>
      <c r="B33" s="819"/>
      <c r="C33" s="820"/>
      <c r="D33" s="357">
        <v>5064614.85</v>
      </c>
      <c r="E33" s="357">
        <v>1972627.46</v>
      </c>
      <c r="F33" s="357">
        <v>1338832.92</v>
      </c>
      <c r="G33" s="357">
        <f>D33-F33</f>
        <v>3725781.9299999997</v>
      </c>
      <c r="H33" s="357">
        <v>0</v>
      </c>
    </row>
    <row r="34" spans="1:8" ht="15.75" thickBot="1">
      <c r="A34" s="815" t="s">
        <v>244</v>
      </c>
      <c r="B34" s="816"/>
      <c r="C34" s="817"/>
      <c r="D34" s="358">
        <f>SUM(D35:D36)</f>
        <v>14172400</v>
      </c>
      <c r="E34" s="358">
        <f>SUM(E35:E36)</f>
        <v>14172400</v>
      </c>
      <c r="F34" s="358">
        <f>SUM(F35:F36)</f>
        <v>14172400</v>
      </c>
      <c r="G34" s="358">
        <f>SUM(G35:G36)</f>
        <v>0</v>
      </c>
      <c r="H34" s="367">
        <f>SUM(H35:H36)</f>
        <v>0</v>
      </c>
    </row>
    <row r="35" spans="1:9" s="1" customFormat="1" ht="21.75" customHeight="1" thickBot="1">
      <c r="A35" s="812" t="s">
        <v>245</v>
      </c>
      <c r="B35" s="813"/>
      <c r="C35" s="814"/>
      <c r="D35" s="356">
        <v>14120000</v>
      </c>
      <c r="E35" s="356">
        <v>14120000</v>
      </c>
      <c r="F35" s="356">
        <v>14120000</v>
      </c>
      <c r="G35" s="356">
        <f>D35-F35</f>
        <v>0</v>
      </c>
      <c r="H35" s="356">
        <v>0</v>
      </c>
      <c r="I35" s="131"/>
    </row>
    <row r="36" spans="1:9" s="1" customFormat="1" ht="21.75" customHeight="1" thickBot="1">
      <c r="A36" s="826" t="s">
        <v>246</v>
      </c>
      <c r="B36" s="827"/>
      <c r="C36" s="828"/>
      <c r="D36" s="356">
        <v>52400</v>
      </c>
      <c r="E36" s="356">
        <v>52400</v>
      </c>
      <c r="F36" s="356">
        <v>52400</v>
      </c>
      <c r="G36" s="356">
        <f>D36-F36</f>
        <v>0</v>
      </c>
      <c r="H36" s="356">
        <v>0</v>
      </c>
      <c r="I36" s="131"/>
    </row>
    <row r="37" spans="1:9" s="1" customFormat="1" ht="15.75" thickBot="1">
      <c r="A37" s="785" t="s">
        <v>247</v>
      </c>
      <c r="B37" s="786"/>
      <c r="C37" s="787"/>
      <c r="D37" s="355">
        <f>D32+D34</f>
        <v>19237014.85</v>
      </c>
      <c r="E37" s="355">
        <f>E32+E34</f>
        <v>16145027.46</v>
      </c>
      <c r="F37" s="355">
        <f>F32+F34</f>
        <v>15511232.92</v>
      </c>
      <c r="G37" s="355">
        <f>G32+G34</f>
        <v>3725781.9299999997</v>
      </c>
      <c r="H37" s="355">
        <f>H32+H34</f>
        <v>0</v>
      </c>
      <c r="I37" s="229"/>
    </row>
    <row r="38" spans="1:11" s="1" customFormat="1" ht="15.75" thickBot="1">
      <c r="A38" s="785" t="s">
        <v>248</v>
      </c>
      <c r="B38" s="786"/>
      <c r="C38" s="787"/>
      <c r="D38" s="355">
        <v>0</v>
      </c>
      <c r="E38" s="355">
        <v>0</v>
      </c>
      <c r="F38" s="355">
        <v>0</v>
      </c>
      <c r="G38" s="355">
        <v>0</v>
      </c>
      <c r="H38" s="355">
        <v>0</v>
      </c>
      <c r="I38" s="229"/>
      <c r="K38" s="282"/>
    </row>
    <row r="39" spans="1:8" s="131" customFormat="1" ht="15.75" thickBot="1">
      <c r="A39" s="822" t="s">
        <v>89</v>
      </c>
      <c r="B39" s="823"/>
      <c r="C39" s="824"/>
      <c r="D39" s="359">
        <f>D37+D38+D30</f>
        <v>271769439.83</v>
      </c>
      <c r="E39" s="359">
        <f>E37+E38+E30</f>
        <v>250132721.38000003</v>
      </c>
      <c r="F39" s="359">
        <f>F37+F38+F30</f>
        <v>200891658.11999997</v>
      </c>
      <c r="G39" s="359">
        <f>G37+G38+G30</f>
        <v>59415497.220000006</v>
      </c>
      <c r="H39" s="359">
        <f>H37+H38+H30</f>
        <v>11462284.489999983</v>
      </c>
    </row>
    <row r="41" spans="1:9" ht="15.75">
      <c r="A41" s="825" t="s">
        <v>702</v>
      </c>
      <c r="B41" s="825"/>
      <c r="C41" s="825"/>
      <c r="D41" s="825"/>
      <c r="E41" s="230"/>
      <c r="F41" s="821" t="s">
        <v>702</v>
      </c>
      <c r="G41" s="821"/>
      <c r="H41" s="821"/>
      <c r="I41" s="368"/>
    </row>
    <row r="42" spans="1:9" ht="15.75">
      <c r="A42" s="825" t="s">
        <v>98</v>
      </c>
      <c r="B42" s="825"/>
      <c r="C42" s="825"/>
      <c r="D42" s="825"/>
      <c r="E42" s="230"/>
      <c r="G42" s="368" t="s">
        <v>116</v>
      </c>
      <c r="H42" s="368"/>
      <c r="I42" s="368"/>
    </row>
  </sheetData>
  <sheetProtection/>
  <mergeCells count="34">
    <mergeCell ref="F41:H41"/>
    <mergeCell ref="A35:C35"/>
    <mergeCell ref="A38:C38"/>
    <mergeCell ref="A39:C39"/>
    <mergeCell ref="A41:D41"/>
    <mergeCell ref="A42:D42"/>
    <mergeCell ref="A37:C37"/>
    <mergeCell ref="A36:C36"/>
    <mergeCell ref="A34:C34"/>
    <mergeCell ref="A33:C33"/>
    <mergeCell ref="A32:C32"/>
    <mergeCell ref="A30:C30"/>
    <mergeCell ref="A29:C29"/>
    <mergeCell ref="A31:H31"/>
    <mergeCell ref="A28:C28"/>
    <mergeCell ref="A27:C27"/>
    <mergeCell ref="A26:C26"/>
    <mergeCell ref="A25:C25"/>
    <mergeCell ref="A24:C24"/>
    <mergeCell ref="A22:C22"/>
    <mergeCell ref="A23:H23"/>
    <mergeCell ref="A21:C21"/>
    <mergeCell ref="A20:C20"/>
    <mergeCell ref="A19:C19"/>
    <mergeCell ref="A18:C18"/>
    <mergeCell ref="A17:C17"/>
    <mergeCell ref="A16:C16"/>
    <mergeCell ref="A15:C15"/>
    <mergeCell ref="A6:H7"/>
    <mergeCell ref="A10:C12"/>
    <mergeCell ref="A8:H8"/>
    <mergeCell ref="D10:H10"/>
    <mergeCell ref="A13:H13"/>
    <mergeCell ref="A14:H14"/>
  </mergeCells>
  <printOptions/>
  <pageMargins left="0.21" right="0.15" top="0.16" bottom="0.25" header="0.16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92"/>
  <sheetViews>
    <sheetView rightToLeft="1" zoomScale="130" zoomScaleNormal="130" zoomScalePageLayoutView="0" workbookViewId="0" topLeftCell="A82">
      <selection activeCell="H92" sqref="A1:I92"/>
    </sheetView>
  </sheetViews>
  <sheetFormatPr defaultColWidth="11.421875" defaultRowHeight="15"/>
  <cols>
    <col min="1" max="2" width="11.421875" style="1" customWidth="1"/>
    <col min="3" max="5" width="11.421875" style="72" customWidth="1"/>
    <col min="6" max="6" width="16.57421875" style="72" customWidth="1"/>
    <col min="7" max="9" width="21.8515625" style="1" customWidth="1"/>
    <col min="10" max="10" width="14.57421875" style="0" customWidth="1"/>
    <col min="11" max="11" width="14.57421875" style="1" customWidth="1"/>
  </cols>
  <sheetData>
    <row r="1" spans="1:8" ht="15">
      <c r="A1" s="390"/>
      <c r="B1" s="390"/>
      <c r="C1" s="61"/>
      <c r="D1" s="61"/>
      <c r="E1" s="61"/>
      <c r="F1" s="62"/>
      <c r="G1" s="3"/>
      <c r="H1" s="2"/>
    </row>
    <row r="2" spans="1:8" ht="15">
      <c r="A2" s="390"/>
      <c r="B2" s="390"/>
      <c r="C2" s="63"/>
      <c r="D2" s="63"/>
      <c r="E2" s="63"/>
      <c r="F2" s="62"/>
      <c r="G2" s="3"/>
      <c r="H2" s="2"/>
    </row>
    <row r="3" spans="1:8" ht="15">
      <c r="A3" s="390"/>
      <c r="B3" s="390"/>
      <c r="C3" s="63"/>
      <c r="D3" s="63"/>
      <c r="E3" s="63"/>
      <c r="F3" s="62"/>
      <c r="G3" s="3"/>
      <c r="H3" s="2"/>
    </row>
    <row r="4" spans="1:9" ht="15" customHeight="1">
      <c r="A4" s="394"/>
      <c r="B4" s="394"/>
      <c r="C4" s="393"/>
      <c r="D4" s="393"/>
      <c r="E4" s="393"/>
      <c r="F4" s="393"/>
      <c r="G4" s="393"/>
      <c r="H4" s="393"/>
      <c r="I4" s="393"/>
    </row>
    <row r="5" spans="1:9" ht="15" customHeight="1">
      <c r="A5" s="390"/>
      <c r="B5" s="390"/>
      <c r="C5" s="393"/>
      <c r="D5" s="393"/>
      <c r="E5" s="393"/>
      <c r="F5" s="393"/>
      <c r="G5" s="393"/>
      <c r="H5" s="393"/>
      <c r="I5" s="393"/>
    </row>
    <row r="6" spans="1:9" ht="16.5" thickBot="1">
      <c r="A6" s="390"/>
      <c r="B6" s="390"/>
      <c r="C6" s="392"/>
      <c r="D6" s="392"/>
      <c r="E6" s="392"/>
      <c r="F6" s="392"/>
      <c r="G6" s="392"/>
      <c r="H6" s="392"/>
      <c r="I6" s="392"/>
    </row>
    <row r="7" spans="2:9" ht="24.75" customHeight="1">
      <c r="B7" s="409" t="s">
        <v>866</v>
      </c>
      <c r="C7" s="410"/>
      <c r="D7" s="410"/>
      <c r="E7" s="410"/>
      <c r="F7" s="410"/>
      <c r="G7" s="410"/>
      <c r="H7" s="410"/>
      <c r="I7" s="411"/>
    </row>
    <row r="8" spans="1:9" ht="16.5" customHeight="1" thickBot="1">
      <c r="A8" s="27"/>
      <c r="B8" s="412" t="s">
        <v>249</v>
      </c>
      <c r="C8" s="413"/>
      <c r="D8" s="413"/>
      <c r="E8" s="413"/>
      <c r="F8" s="413"/>
      <c r="G8" s="413"/>
      <c r="H8" s="413"/>
      <c r="I8" s="414"/>
    </row>
    <row r="9" spans="1:9" ht="15.75" thickBot="1">
      <c r="A9" s="6"/>
      <c r="B9" s="6"/>
      <c r="C9" s="65"/>
      <c r="D9" s="65"/>
      <c r="E9" s="65"/>
      <c r="F9" s="65"/>
      <c r="G9" s="6"/>
      <c r="H9" s="6"/>
      <c r="I9" s="6"/>
    </row>
    <row r="10" spans="1:12" s="131" customFormat="1" ht="33" customHeight="1" thickBot="1">
      <c r="A10" s="391" t="s">
        <v>250</v>
      </c>
      <c r="B10" s="391"/>
      <c r="C10" s="391" t="s">
        <v>251</v>
      </c>
      <c r="D10" s="391"/>
      <c r="E10" s="391"/>
      <c r="F10" s="391"/>
      <c r="G10" s="192" t="s">
        <v>252</v>
      </c>
      <c r="H10" s="276" t="s">
        <v>253</v>
      </c>
      <c r="I10" s="192" t="s">
        <v>254</v>
      </c>
      <c r="J10" s="212"/>
      <c r="K10" s="212"/>
      <c r="L10" s="140"/>
    </row>
    <row r="11" spans="1:11" s="1" customFormat="1" ht="16.5" customHeight="1" thickBot="1">
      <c r="A11" s="395" t="s">
        <v>255</v>
      </c>
      <c r="B11" s="395"/>
      <c r="C11" s="396" t="s">
        <v>131</v>
      </c>
      <c r="D11" s="396"/>
      <c r="E11" s="396"/>
      <c r="F11" s="396"/>
      <c r="G11" s="68">
        <v>700000</v>
      </c>
      <c r="H11" s="68">
        <v>1106000</v>
      </c>
      <c r="I11" s="68">
        <v>1106000</v>
      </c>
      <c r="J11" s="166"/>
      <c r="K11" s="166">
        <f>H11-I11</f>
        <v>0</v>
      </c>
    </row>
    <row r="12" spans="1:11" s="1" customFormat="1" ht="16.5" customHeight="1" thickBot="1">
      <c r="A12" s="395" t="s">
        <v>783</v>
      </c>
      <c r="B12" s="395"/>
      <c r="C12" s="396" t="s">
        <v>133</v>
      </c>
      <c r="D12" s="396"/>
      <c r="E12" s="396"/>
      <c r="F12" s="396"/>
      <c r="G12" s="68">
        <v>500000</v>
      </c>
      <c r="H12" s="68">
        <v>380816</v>
      </c>
      <c r="I12" s="68">
        <v>380816</v>
      </c>
      <c r="J12" s="166"/>
      <c r="K12" s="166">
        <f aca="true" t="shared" si="0" ref="K12:K75">H12-I12</f>
        <v>0</v>
      </c>
    </row>
    <row r="13" spans="1:11" s="1" customFormat="1" ht="16.5" thickBot="1">
      <c r="A13" s="397" t="s">
        <v>78</v>
      </c>
      <c r="B13" s="397"/>
      <c r="C13" s="397"/>
      <c r="D13" s="397"/>
      <c r="E13" s="397"/>
      <c r="F13" s="397"/>
      <c r="G13" s="69">
        <f>SUM(G11:G12)</f>
        <v>1200000</v>
      </c>
      <c r="H13" s="69">
        <f>SUM(H11:H12)</f>
        <v>1486816</v>
      </c>
      <c r="I13" s="69">
        <f>SUM(I11:I12)</f>
        <v>1486816</v>
      </c>
      <c r="J13" s="166"/>
      <c r="K13" s="166"/>
    </row>
    <row r="14" spans="1:11" s="1" customFormat="1" ht="16.5" thickBot="1">
      <c r="A14" s="395" t="s">
        <v>256</v>
      </c>
      <c r="B14" s="395"/>
      <c r="C14" s="396" t="s">
        <v>135</v>
      </c>
      <c r="D14" s="396"/>
      <c r="E14" s="396"/>
      <c r="F14" s="396"/>
      <c r="G14" s="68">
        <v>40000</v>
      </c>
      <c r="H14" s="68">
        <v>1240</v>
      </c>
      <c r="I14" s="68">
        <v>1240</v>
      </c>
      <c r="J14" s="166"/>
      <c r="K14" s="166">
        <f t="shared" si="0"/>
        <v>0</v>
      </c>
    </row>
    <row r="15" spans="1:11" s="1" customFormat="1" ht="16.5" customHeight="1" thickBot="1">
      <c r="A15" s="395" t="s">
        <v>257</v>
      </c>
      <c r="B15" s="395"/>
      <c r="C15" s="396" t="s">
        <v>137</v>
      </c>
      <c r="D15" s="396"/>
      <c r="E15" s="396"/>
      <c r="F15" s="396"/>
      <c r="G15" s="68">
        <v>10000</v>
      </c>
      <c r="H15" s="68">
        <v>1500</v>
      </c>
      <c r="I15" s="68">
        <v>1500</v>
      </c>
      <c r="J15" s="166"/>
      <c r="K15" s="166">
        <f t="shared" si="0"/>
        <v>0</v>
      </c>
    </row>
    <row r="16" spans="1:11" s="1" customFormat="1" ht="16.5" thickBot="1">
      <c r="A16" s="397" t="s">
        <v>79</v>
      </c>
      <c r="B16" s="397"/>
      <c r="C16" s="397"/>
      <c r="D16" s="397"/>
      <c r="E16" s="397"/>
      <c r="F16" s="397"/>
      <c r="G16" s="69">
        <f>SUM(G14:G15)</f>
        <v>50000</v>
      </c>
      <c r="H16" s="69">
        <f>SUM(H14:H15)</f>
        <v>2740</v>
      </c>
      <c r="I16" s="69">
        <f>SUM(I14:I15)</f>
        <v>2740</v>
      </c>
      <c r="J16" s="166"/>
      <c r="K16" s="166"/>
    </row>
    <row r="17" spans="1:11" s="1" customFormat="1" ht="16.5" customHeight="1" thickBot="1">
      <c r="A17" s="395" t="s">
        <v>258</v>
      </c>
      <c r="B17" s="395"/>
      <c r="C17" s="396" t="s">
        <v>140</v>
      </c>
      <c r="D17" s="396"/>
      <c r="E17" s="396"/>
      <c r="F17" s="396"/>
      <c r="G17" s="68">
        <v>100000</v>
      </c>
      <c r="H17" s="68">
        <v>0</v>
      </c>
      <c r="I17" s="68">
        <v>0</v>
      </c>
      <c r="J17" s="166"/>
      <c r="K17" s="166">
        <f t="shared" si="0"/>
        <v>0</v>
      </c>
    </row>
    <row r="18" spans="1:11" s="1" customFormat="1" ht="16.5" customHeight="1" thickBot="1">
      <c r="A18" s="395" t="s">
        <v>259</v>
      </c>
      <c r="B18" s="395"/>
      <c r="C18" s="396" t="s">
        <v>142</v>
      </c>
      <c r="D18" s="396"/>
      <c r="E18" s="396"/>
      <c r="F18" s="396"/>
      <c r="G18" s="68">
        <v>400000</v>
      </c>
      <c r="H18" s="68">
        <v>277147</v>
      </c>
      <c r="I18" s="68">
        <v>277147</v>
      </c>
      <c r="J18" s="166"/>
      <c r="K18" s="166">
        <f t="shared" si="0"/>
        <v>0</v>
      </c>
    </row>
    <row r="19" spans="1:11" s="1" customFormat="1" ht="16.5" customHeight="1" thickBot="1">
      <c r="A19" s="395" t="s">
        <v>260</v>
      </c>
      <c r="B19" s="395"/>
      <c r="C19" s="396" t="s">
        <v>670</v>
      </c>
      <c r="D19" s="396"/>
      <c r="E19" s="396"/>
      <c r="F19" s="396"/>
      <c r="G19" s="68">
        <v>250000</v>
      </c>
      <c r="H19" s="68">
        <v>0</v>
      </c>
      <c r="I19" s="68">
        <v>0</v>
      </c>
      <c r="J19" s="166"/>
      <c r="K19" s="166">
        <f t="shared" si="0"/>
        <v>0</v>
      </c>
    </row>
    <row r="20" spans="1:11" s="1" customFormat="1" ht="16.5" thickBot="1">
      <c r="A20" s="397" t="s">
        <v>81</v>
      </c>
      <c r="B20" s="397"/>
      <c r="C20" s="397"/>
      <c r="D20" s="397"/>
      <c r="E20" s="397"/>
      <c r="F20" s="397"/>
      <c r="G20" s="69">
        <f>SUM(G17:G19)</f>
        <v>750000</v>
      </c>
      <c r="H20" s="69">
        <f>SUM(H17:H19)</f>
        <v>277147</v>
      </c>
      <c r="I20" s="69">
        <f>SUM(I17:I19)</f>
        <v>277147</v>
      </c>
      <c r="J20" s="166"/>
      <c r="K20" s="166"/>
    </row>
    <row r="21" spans="1:11" s="1" customFormat="1" ht="16.5" customHeight="1" thickBot="1">
      <c r="A21" s="395" t="s">
        <v>261</v>
      </c>
      <c r="B21" s="395"/>
      <c r="C21" s="396" t="s">
        <v>146</v>
      </c>
      <c r="D21" s="396"/>
      <c r="E21" s="396"/>
      <c r="F21" s="396"/>
      <c r="G21" s="68">
        <v>550000</v>
      </c>
      <c r="H21" s="68">
        <v>531743.92</v>
      </c>
      <c r="I21" s="68">
        <v>531243.92</v>
      </c>
      <c r="J21" s="166"/>
      <c r="K21" s="166">
        <f t="shared" si="0"/>
        <v>500</v>
      </c>
    </row>
    <row r="22" spans="1:11" s="1" customFormat="1" ht="16.5" customHeight="1" thickBot="1">
      <c r="A22" s="395" t="s">
        <v>768</v>
      </c>
      <c r="B22" s="395"/>
      <c r="C22" s="396" t="s">
        <v>148</v>
      </c>
      <c r="D22" s="396"/>
      <c r="E22" s="396"/>
      <c r="F22" s="396"/>
      <c r="G22" s="68">
        <v>30000</v>
      </c>
      <c r="H22" s="68">
        <v>0</v>
      </c>
      <c r="I22" s="68">
        <v>0</v>
      </c>
      <c r="J22" s="166"/>
      <c r="K22" s="166">
        <f t="shared" si="0"/>
        <v>0</v>
      </c>
    </row>
    <row r="23" spans="1:11" s="1" customFormat="1" ht="16.5" customHeight="1" thickBot="1">
      <c r="A23" s="395" t="s">
        <v>262</v>
      </c>
      <c r="B23" s="395"/>
      <c r="C23" s="396" t="s">
        <v>150</v>
      </c>
      <c r="D23" s="396"/>
      <c r="E23" s="396"/>
      <c r="F23" s="396"/>
      <c r="G23" s="68">
        <v>150000</v>
      </c>
      <c r="H23" s="68">
        <v>154778</v>
      </c>
      <c r="I23" s="68">
        <v>154778</v>
      </c>
      <c r="J23" s="166"/>
      <c r="K23" s="166">
        <f t="shared" si="0"/>
        <v>0</v>
      </c>
    </row>
    <row r="24" spans="1:11" s="1" customFormat="1" ht="16.5" thickBot="1">
      <c r="A24" s="397" t="s">
        <v>82</v>
      </c>
      <c r="B24" s="397"/>
      <c r="C24" s="397"/>
      <c r="D24" s="397"/>
      <c r="E24" s="397"/>
      <c r="F24" s="397"/>
      <c r="G24" s="69">
        <f>SUM(G21:G23)</f>
        <v>730000</v>
      </c>
      <c r="H24" s="69">
        <f>SUM(H21:H23)</f>
        <v>686521.92</v>
      </c>
      <c r="I24" s="69">
        <f>SUM(I21:I23)</f>
        <v>686021.92</v>
      </c>
      <c r="J24" s="166"/>
      <c r="K24" s="166"/>
    </row>
    <row r="25" spans="1:11" s="1" customFormat="1" ht="16.5" customHeight="1" thickBot="1">
      <c r="A25" s="395" t="s">
        <v>263</v>
      </c>
      <c r="B25" s="395"/>
      <c r="C25" s="396" t="s">
        <v>264</v>
      </c>
      <c r="D25" s="396"/>
      <c r="E25" s="396"/>
      <c r="F25" s="396"/>
      <c r="G25" s="68">
        <v>33171000</v>
      </c>
      <c r="H25" s="68">
        <v>33171000</v>
      </c>
      <c r="I25" s="68">
        <v>33171000</v>
      </c>
      <c r="J25" s="166"/>
      <c r="K25" s="166">
        <f t="shared" si="0"/>
        <v>0</v>
      </c>
    </row>
    <row r="26" spans="1:11" s="1" customFormat="1" ht="16.5" thickBot="1">
      <c r="A26" s="397" t="s">
        <v>83</v>
      </c>
      <c r="B26" s="397"/>
      <c r="C26" s="397"/>
      <c r="D26" s="397"/>
      <c r="E26" s="397"/>
      <c r="F26" s="397"/>
      <c r="G26" s="69">
        <f>SUM(G25)</f>
        <v>33171000</v>
      </c>
      <c r="H26" s="69">
        <f>SUM(H25)</f>
        <v>33171000</v>
      </c>
      <c r="I26" s="69">
        <f>SUM(I25)</f>
        <v>33171000</v>
      </c>
      <c r="J26" s="166"/>
      <c r="K26" s="166"/>
    </row>
    <row r="27" spans="1:11" s="1" customFormat="1" ht="19.5" thickBot="1">
      <c r="A27" s="398" t="s">
        <v>80</v>
      </c>
      <c r="B27" s="398"/>
      <c r="C27" s="398"/>
      <c r="D27" s="398"/>
      <c r="E27" s="398"/>
      <c r="F27" s="398"/>
      <c r="G27" s="70">
        <f>G26+G24+G20+G16+G13</f>
        <v>35901000</v>
      </c>
      <c r="H27" s="70">
        <f>H26+H24+H20+H16+H13</f>
        <v>35624224.92</v>
      </c>
      <c r="I27" s="70">
        <f>I26+I24+I20+I16+I13</f>
        <v>35623724.92</v>
      </c>
      <c r="J27" s="166"/>
      <c r="K27" s="166"/>
    </row>
    <row r="28" spans="1:11" s="1" customFormat="1" ht="16.5" customHeight="1" thickBot="1">
      <c r="A28" s="395" t="s">
        <v>265</v>
      </c>
      <c r="B28" s="395"/>
      <c r="C28" s="396" t="s">
        <v>155</v>
      </c>
      <c r="D28" s="396"/>
      <c r="E28" s="396"/>
      <c r="F28" s="396"/>
      <c r="G28" s="68">
        <v>1000</v>
      </c>
      <c r="H28" s="68">
        <v>0</v>
      </c>
      <c r="I28" s="68">
        <v>0</v>
      </c>
      <c r="J28" s="166"/>
      <c r="K28" s="166">
        <f t="shared" si="0"/>
        <v>0</v>
      </c>
    </row>
    <row r="29" spans="1:11" s="1" customFormat="1" ht="16.5" thickBot="1">
      <c r="A29" s="399" t="s">
        <v>78</v>
      </c>
      <c r="B29" s="399"/>
      <c r="C29" s="399"/>
      <c r="D29" s="399"/>
      <c r="E29" s="399"/>
      <c r="F29" s="399"/>
      <c r="G29" s="69">
        <f>SUM(G28)</f>
        <v>1000</v>
      </c>
      <c r="H29" s="69">
        <f>SUM(H28)</f>
        <v>0</v>
      </c>
      <c r="I29" s="69">
        <f>SUM(I28)</f>
        <v>0</v>
      </c>
      <c r="J29" s="166"/>
      <c r="K29" s="166"/>
    </row>
    <row r="30" spans="1:11" s="1" customFormat="1" ht="16.5" customHeight="1" thickBot="1">
      <c r="A30" s="395" t="s">
        <v>266</v>
      </c>
      <c r="B30" s="395"/>
      <c r="C30" s="396" t="s">
        <v>156</v>
      </c>
      <c r="D30" s="396"/>
      <c r="E30" s="396"/>
      <c r="F30" s="396"/>
      <c r="G30" s="68">
        <v>100</v>
      </c>
      <c r="H30" s="68">
        <v>0</v>
      </c>
      <c r="I30" s="68">
        <v>0</v>
      </c>
      <c r="J30" s="166"/>
      <c r="K30" s="166">
        <f t="shared" si="0"/>
        <v>0</v>
      </c>
    </row>
    <row r="31" spans="1:11" s="1" customFormat="1" ht="16.5" customHeight="1" thickBot="1">
      <c r="A31" s="395" t="s">
        <v>267</v>
      </c>
      <c r="B31" s="395"/>
      <c r="C31" s="396" t="s">
        <v>158</v>
      </c>
      <c r="D31" s="396"/>
      <c r="E31" s="396"/>
      <c r="F31" s="396"/>
      <c r="G31" s="68">
        <v>100</v>
      </c>
      <c r="H31" s="68">
        <v>2400</v>
      </c>
      <c r="I31" s="68">
        <v>2400</v>
      </c>
      <c r="J31" s="166"/>
      <c r="K31" s="166">
        <f t="shared" si="0"/>
        <v>0</v>
      </c>
    </row>
    <row r="32" spans="1:11" s="1" customFormat="1" ht="16.5" thickBot="1">
      <c r="A32" s="399" t="s">
        <v>79</v>
      </c>
      <c r="B32" s="399"/>
      <c r="C32" s="399"/>
      <c r="D32" s="399"/>
      <c r="E32" s="399"/>
      <c r="F32" s="399"/>
      <c r="G32" s="69">
        <f>SUM(G30:G31)</f>
        <v>200</v>
      </c>
      <c r="H32" s="69">
        <f>SUM(H30:H31)</f>
        <v>2400</v>
      </c>
      <c r="I32" s="69">
        <f>SUM(I30:I31)</f>
        <v>2400</v>
      </c>
      <c r="J32" s="166"/>
      <c r="K32" s="166"/>
    </row>
    <row r="33" spans="1:11" s="1" customFormat="1" ht="16.5" customHeight="1" thickBot="1">
      <c r="A33" s="395" t="s">
        <v>268</v>
      </c>
      <c r="B33" s="395"/>
      <c r="C33" s="396" t="s">
        <v>269</v>
      </c>
      <c r="D33" s="396"/>
      <c r="E33" s="396"/>
      <c r="F33" s="396"/>
      <c r="G33" s="68">
        <v>20000</v>
      </c>
      <c r="H33" s="68">
        <v>12657.93</v>
      </c>
      <c r="I33" s="68">
        <v>12657.93</v>
      </c>
      <c r="J33" s="166"/>
      <c r="K33" s="166">
        <f t="shared" si="0"/>
        <v>0</v>
      </c>
    </row>
    <row r="34" spans="1:11" s="1" customFormat="1" ht="16.5" customHeight="1" thickBot="1">
      <c r="A34" s="395" t="s">
        <v>270</v>
      </c>
      <c r="B34" s="395"/>
      <c r="C34" s="396" t="s">
        <v>271</v>
      </c>
      <c r="D34" s="396"/>
      <c r="E34" s="396"/>
      <c r="F34" s="396"/>
      <c r="G34" s="68">
        <v>100</v>
      </c>
      <c r="H34" s="68">
        <v>0</v>
      </c>
      <c r="I34" s="68">
        <v>0</v>
      </c>
      <c r="J34" s="166"/>
      <c r="K34" s="166">
        <f t="shared" si="0"/>
        <v>0</v>
      </c>
    </row>
    <row r="35" spans="1:12" s="131" customFormat="1" ht="33.75" customHeight="1" thickBot="1">
      <c r="A35" s="391" t="s">
        <v>250</v>
      </c>
      <c r="B35" s="391"/>
      <c r="C35" s="391" t="s">
        <v>251</v>
      </c>
      <c r="D35" s="391"/>
      <c r="E35" s="391"/>
      <c r="F35" s="391"/>
      <c r="G35" s="192" t="s">
        <v>252</v>
      </c>
      <c r="H35" s="276" t="s">
        <v>253</v>
      </c>
      <c r="I35" s="192" t="s">
        <v>254</v>
      </c>
      <c r="J35" s="212"/>
      <c r="K35" s="166"/>
      <c r="L35" s="140"/>
    </row>
    <row r="36" spans="1:11" s="1" customFormat="1" ht="16.5" customHeight="1" thickBot="1">
      <c r="A36" s="395" t="s">
        <v>272</v>
      </c>
      <c r="B36" s="395"/>
      <c r="C36" s="396" t="s">
        <v>162</v>
      </c>
      <c r="D36" s="396"/>
      <c r="E36" s="396"/>
      <c r="F36" s="396"/>
      <c r="G36" s="68">
        <v>20000</v>
      </c>
      <c r="H36" s="68">
        <v>64900</v>
      </c>
      <c r="I36" s="68">
        <v>64900</v>
      </c>
      <c r="J36" s="166"/>
      <c r="K36" s="166">
        <f t="shared" si="0"/>
        <v>0</v>
      </c>
    </row>
    <row r="37" spans="1:11" s="1" customFormat="1" ht="16.5" customHeight="1" thickBot="1">
      <c r="A37" s="395" t="s">
        <v>273</v>
      </c>
      <c r="B37" s="395"/>
      <c r="C37" s="396" t="s">
        <v>274</v>
      </c>
      <c r="D37" s="396"/>
      <c r="E37" s="396"/>
      <c r="F37" s="396"/>
      <c r="G37" s="68">
        <v>100</v>
      </c>
      <c r="H37" s="68">
        <v>0</v>
      </c>
      <c r="I37" s="68">
        <v>0</v>
      </c>
      <c r="J37" s="166"/>
      <c r="K37" s="166">
        <f t="shared" si="0"/>
        <v>0</v>
      </c>
    </row>
    <row r="38" spans="1:11" s="1" customFormat="1" ht="16.5" thickBot="1">
      <c r="A38" s="400" t="s">
        <v>81</v>
      </c>
      <c r="B38" s="400"/>
      <c r="C38" s="400"/>
      <c r="D38" s="400"/>
      <c r="E38" s="400"/>
      <c r="F38" s="400"/>
      <c r="G38" s="69">
        <f>SUM(G33:G37)</f>
        <v>40200</v>
      </c>
      <c r="H38" s="69">
        <f>SUM(H33:H37)</f>
        <v>77557.93</v>
      </c>
      <c r="I38" s="69">
        <f>SUM(I33:I37)</f>
        <v>77557.93</v>
      </c>
      <c r="J38" s="166"/>
      <c r="K38" s="166"/>
    </row>
    <row r="39" spans="1:11" s="1" customFormat="1" ht="19.5" thickBot="1">
      <c r="A39" s="401" t="s">
        <v>84</v>
      </c>
      <c r="B39" s="402"/>
      <c r="C39" s="402"/>
      <c r="D39" s="402"/>
      <c r="E39" s="402"/>
      <c r="F39" s="403"/>
      <c r="G39" s="70">
        <f>G38+G32+G29</f>
        <v>41400</v>
      </c>
      <c r="H39" s="70">
        <f>H38+H32+H29</f>
        <v>79957.93</v>
      </c>
      <c r="I39" s="70">
        <f>I38+I32+I29</f>
        <v>79957.93</v>
      </c>
      <c r="J39" s="166"/>
      <c r="K39" s="166"/>
    </row>
    <row r="40" spans="1:11" s="1" customFormat="1" ht="16.5" thickBot="1">
      <c r="A40" s="395" t="s">
        <v>275</v>
      </c>
      <c r="B40" s="395"/>
      <c r="C40" s="396" t="s">
        <v>165</v>
      </c>
      <c r="D40" s="396"/>
      <c r="E40" s="396"/>
      <c r="F40" s="396"/>
      <c r="G40" s="68">
        <v>10000</v>
      </c>
      <c r="H40" s="68">
        <v>3259152.61</v>
      </c>
      <c r="I40" s="68">
        <v>3648.46</v>
      </c>
      <c r="J40" s="166"/>
      <c r="K40" s="166">
        <f t="shared" si="0"/>
        <v>3255504.15</v>
      </c>
    </row>
    <row r="41" spans="1:11" s="1" customFormat="1" ht="16.5" customHeight="1" thickBot="1">
      <c r="A41" s="395" t="s">
        <v>276</v>
      </c>
      <c r="B41" s="395"/>
      <c r="C41" s="396" t="s">
        <v>277</v>
      </c>
      <c r="D41" s="396"/>
      <c r="E41" s="396"/>
      <c r="F41" s="396"/>
      <c r="G41" s="68">
        <v>100000</v>
      </c>
      <c r="H41" s="68">
        <v>5417862.81</v>
      </c>
      <c r="I41" s="68">
        <v>23442.27</v>
      </c>
      <c r="J41" s="166"/>
      <c r="K41" s="166">
        <f t="shared" si="0"/>
        <v>5394420.54</v>
      </c>
    </row>
    <row r="42" spans="1:11" s="1" customFormat="1" ht="16.5" customHeight="1" thickBot="1">
      <c r="A42" s="395" t="s">
        <v>278</v>
      </c>
      <c r="B42" s="395"/>
      <c r="C42" s="396" t="s">
        <v>168</v>
      </c>
      <c r="D42" s="396"/>
      <c r="E42" s="396"/>
      <c r="F42" s="396"/>
      <c r="G42" s="68">
        <v>9500000</v>
      </c>
      <c r="H42" s="68">
        <v>24949714.95</v>
      </c>
      <c r="I42" s="68">
        <v>12550503.83</v>
      </c>
      <c r="J42" s="166"/>
      <c r="K42" s="166">
        <f t="shared" si="0"/>
        <v>12399211.12</v>
      </c>
    </row>
    <row r="43" spans="1:11" s="1" customFormat="1" ht="16.5" customHeight="1" thickBot="1">
      <c r="A43" s="395" t="s">
        <v>279</v>
      </c>
      <c r="B43" s="395"/>
      <c r="C43" s="396" t="s">
        <v>170</v>
      </c>
      <c r="D43" s="396"/>
      <c r="E43" s="396"/>
      <c r="F43" s="396"/>
      <c r="G43" s="68">
        <v>6500000</v>
      </c>
      <c r="H43" s="68">
        <v>4751820</v>
      </c>
      <c r="I43" s="68">
        <v>4728980</v>
      </c>
      <c r="J43" s="166"/>
      <c r="K43" s="166">
        <f t="shared" si="0"/>
        <v>22840</v>
      </c>
    </row>
    <row r="44" spans="1:11" s="1" customFormat="1" ht="16.5" customHeight="1" thickBot="1">
      <c r="A44" s="395" t="s">
        <v>280</v>
      </c>
      <c r="B44" s="395"/>
      <c r="C44" s="396" t="s">
        <v>172</v>
      </c>
      <c r="D44" s="396"/>
      <c r="E44" s="396"/>
      <c r="F44" s="396"/>
      <c r="G44" s="68">
        <v>1400000</v>
      </c>
      <c r="H44" s="68">
        <v>1746296.29</v>
      </c>
      <c r="I44" s="68">
        <v>1746296.29</v>
      </c>
      <c r="J44" s="166"/>
      <c r="K44" s="166">
        <f t="shared" si="0"/>
        <v>0</v>
      </c>
    </row>
    <row r="45" spans="1:11" s="1" customFormat="1" ht="16.5" thickBot="1">
      <c r="A45" s="395" t="s">
        <v>281</v>
      </c>
      <c r="B45" s="395"/>
      <c r="C45" s="396" t="s">
        <v>174</v>
      </c>
      <c r="D45" s="396"/>
      <c r="E45" s="396"/>
      <c r="F45" s="396"/>
      <c r="G45" s="68">
        <v>1800000</v>
      </c>
      <c r="H45" s="68">
        <v>5378628.25</v>
      </c>
      <c r="I45" s="68">
        <v>953052.96</v>
      </c>
      <c r="J45" s="166"/>
      <c r="K45" s="166">
        <f t="shared" si="0"/>
        <v>4425575.29</v>
      </c>
    </row>
    <row r="46" spans="1:11" s="1" customFormat="1" ht="16.5" customHeight="1" thickBot="1">
      <c r="A46" s="395" t="s">
        <v>282</v>
      </c>
      <c r="B46" s="395"/>
      <c r="C46" s="396" t="s">
        <v>176</v>
      </c>
      <c r="D46" s="396"/>
      <c r="E46" s="396"/>
      <c r="F46" s="396"/>
      <c r="G46" s="68">
        <v>28500000</v>
      </c>
      <c r="H46" s="68">
        <v>91042923.81</v>
      </c>
      <c r="I46" s="68">
        <v>25381938.39</v>
      </c>
      <c r="J46" s="166"/>
      <c r="K46" s="166">
        <f t="shared" si="0"/>
        <v>65660985.42</v>
      </c>
    </row>
    <row r="47" spans="1:11" s="1" customFormat="1" ht="16.5" customHeight="1" thickBot="1">
      <c r="A47" s="395" t="s">
        <v>283</v>
      </c>
      <c r="B47" s="395"/>
      <c r="C47" s="396" t="s">
        <v>284</v>
      </c>
      <c r="D47" s="396"/>
      <c r="E47" s="396"/>
      <c r="F47" s="396"/>
      <c r="G47" s="68">
        <v>1100000</v>
      </c>
      <c r="H47" s="68">
        <v>1290000</v>
      </c>
      <c r="I47" s="68">
        <v>1283600</v>
      </c>
      <c r="J47" s="166"/>
      <c r="K47" s="166">
        <f t="shared" si="0"/>
        <v>6400</v>
      </c>
    </row>
    <row r="48" spans="1:11" s="1" customFormat="1" ht="16.5" customHeight="1" thickBot="1">
      <c r="A48" s="395" t="s">
        <v>285</v>
      </c>
      <c r="B48" s="395"/>
      <c r="C48" s="396" t="s">
        <v>180</v>
      </c>
      <c r="D48" s="396"/>
      <c r="E48" s="396"/>
      <c r="F48" s="396"/>
      <c r="G48" s="68">
        <v>200000</v>
      </c>
      <c r="H48" s="68">
        <v>38000</v>
      </c>
      <c r="I48" s="68">
        <v>38000</v>
      </c>
      <c r="J48" s="166"/>
      <c r="K48" s="166">
        <f t="shared" si="0"/>
        <v>0</v>
      </c>
    </row>
    <row r="49" spans="1:11" s="1" customFormat="1" ht="16.5" thickBot="1">
      <c r="A49" s="400" t="s">
        <v>78</v>
      </c>
      <c r="B49" s="400"/>
      <c r="C49" s="400"/>
      <c r="D49" s="400"/>
      <c r="E49" s="400"/>
      <c r="F49" s="400"/>
      <c r="G49" s="69">
        <f>G48+G47+G46+G45+G44+G43+G42+G41+G40</f>
        <v>49110000</v>
      </c>
      <c r="H49" s="69">
        <f>SUM(H40:H48)</f>
        <v>137874398.72</v>
      </c>
      <c r="I49" s="69">
        <f>I48+I47+I46+I45+I44+I43+I42+I41+I40</f>
        <v>46709462.2</v>
      </c>
      <c r="J49" s="166"/>
      <c r="K49" s="166"/>
    </row>
    <row r="50" spans="1:11" s="1" customFormat="1" ht="14.25" customHeight="1" thickBot="1">
      <c r="A50" s="395" t="s">
        <v>286</v>
      </c>
      <c r="B50" s="395"/>
      <c r="C50" s="396" t="s">
        <v>181</v>
      </c>
      <c r="D50" s="396"/>
      <c r="E50" s="396"/>
      <c r="F50" s="396"/>
      <c r="G50" s="68">
        <v>250000</v>
      </c>
      <c r="H50" s="68">
        <v>447103.12</v>
      </c>
      <c r="I50" s="68">
        <v>447103.12</v>
      </c>
      <c r="J50" s="166"/>
      <c r="K50" s="166">
        <f t="shared" si="0"/>
        <v>0</v>
      </c>
    </row>
    <row r="51" spans="1:11" s="1" customFormat="1" ht="14.25" customHeight="1" thickBot="1">
      <c r="A51" s="395" t="s">
        <v>287</v>
      </c>
      <c r="B51" s="395"/>
      <c r="C51" s="396" t="s">
        <v>182</v>
      </c>
      <c r="D51" s="396"/>
      <c r="E51" s="396"/>
      <c r="F51" s="396"/>
      <c r="G51" s="68">
        <v>20000</v>
      </c>
      <c r="H51" s="68">
        <v>26715</v>
      </c>
      <c r="I51" s="68">
        <v>26715</v>
      </c>
      <c r="J51" s="166"/>
      <c r="K51" s="166">
        <f t="shared" si="0"/>
        <v>0</v>
      </c>
    </row>
    <row r="52" spans="1:11" s="1" customFormat="1" ht="14.25" customHeight="1" thickBot="1">
      <c r="A52" s="395" t="s">
        <v>288</v>
      </c>
      <c r="B52" s="395"/>
      <c r="C52" s="396" t="s">
        <v>289</v>
      </c>
      <c r="D52" s="396"/>
      <c r="E52" s="396"/>
      <c r="F52" s="396"/>
      <c r="G52" s="68">
        <v>600000</v>
      </c>
      <c r="H52" s="68">
        <v>663357</v>
      </c>
      <c r="I52" s="68">
        <v>663357</v>
      </c>
      <c r="J52" s="166"/>
      <c r="K52" s="166">
        <f t="shared" si="0"/>
        <v>0</v>
      </c>
    </row>
    <row r="53" spans="1:11" s="1" customFormat="1" ht="16.5" thickBot="1">
      <c r="A53" s="400" t="s">
        <v>79</v>
      </c>
      <c r="B53" s="400"/>
      <c r="C53" s="400"/>
      <c r="D53" s="400"/>
      <c r="E53" s="400"/>
      <c r="F53" s="400"/>
      <c r="G53" s="69">
        <f>SUM(G50:G52)</f>
        <v>870000</v>
      </c>
      <c r="H53" s="69">
        <f>SUM(H50:H52)</f>
        <v>1137175.12</v>
      </c>
      <c r="I53" s="69">
        <f>SUM(I50:I52)</f>
        <v>1137175.12</v>
      </c>
      <c r="J53" s="166"/>
      <c r="K53" s="166"/>
    </row>
    <row r="54" spans="1:11" s="1" customFormat="1" ht="19.5" thickBot="1">
      <c r="A54" s="398" t="s">
        <v>85</v>
      </c>
      <c r="B54" s="398"/>
      <c r="C54" s="398"/>
      <c r="D54" s="398"/>
      <c r="E54" s="398"/>
      <c r="F54" s="398"/>
      <c r="G54" s="70">
        <f>G53+G49</f>
        <v>49980000</v>
      </c>
      <c r="H54" s="70">
        <f>H53+H49</f>
        <v>139011573.84</v>
      </c>
      <c r="I54" s="70">
        <f>I53+I49</f>
        <v>47846637.32</v>
      </c>
      <c r="J54" s="166"/>
      <c r="K54" s="166"/>
    </row>
    <row r="55" spans="1:11" s="1" customFormat="1" ht="13.5" customHeight="1" thickBot="1">
      <c r="A55" s="395" t="s">
        <v>290</v>
      </c>
      <c r="B55" s="395"/>
      <c r="C55" s="396" t="s">
        <v>185</v>
      </c>
      <c r="D55" s="396"/>
      <c r="E55" s="396"/>
      <c r="F55" s="396"/>
      <c r="G55" s="68">
        <v>600000</v>
      </c>
      <c r="H55" s="68">
        <v>1331956.53</v>
      </c>
      <c r="I55" s="68">
        <v>594495.81</v>
      </c>
      <c r="J55" s="166"/>
      <c r="K55" s="166">
        <f t="shared" si="0"/>
        <v>737460.72</v>
      </c>
    </row>
    <row r="56" spans="1:11" s="1" customFormat="1" ht="14.25" customHeight="1" thickBot="1">
      <c r="A56" s="395" t="s">
        <v>291</v>
      </c>
      <c r="B56" s="395"/>
      <c r="C56" s="396" t="s">
        <v>292</v>
      </c>
      <c r="D56" s="396"/>
      <c r="E56" s="396"/>
      <c r="F56" s="396"/>
      <c r="G56" s="68">
        <v>700000</v>
      </c>
      <c r="H56" s="68">
        <v>776107.4</v>
      </c>
      <c r="I56" s="68">
        <v>776107.4</v>
      </c>
      <c r="J56" s="166"/>
      <c r="K56" s="166">
        <f t="shared" si="0"/>
        <v>0</v>
      </c>
    </row>
    <row r="57" spans="1:11" s="1" customFormat="1" ht="14.25" customHeight="1" thickBot="1">
      <c r="A57" s="395" t="s">
        <v>293</v>
      </c>
      <c r="B57" s="395"/>
      <c r="C57" s="396" t="s">
        <v>187</v>
      </c>
      <c r="D57" s="396"/>
      <c r="E57" s="396"/>
      <c r="F57" s="396"/>
      <c r="G57" s="68">
        <v>486000</v>
      </c>
      <c r="H57" s="68">
        <v>1017801.15</v>
      </c>
      <c r="I57" s="68">
        <v>253088.55</v>
      </c>
      <c r="J57" s="166"/>
      <c r="K57" s="166">
        <f t="shared" si="0"/>
        <v>764712.6000000001</v>
      </c>
    </row>
    <row r="58" spans="1:11" s="1" customFormat="1" ht="17.25" customHeight="1" thickBot="1">
      <c r="A58" s="395" t="s">
        <v>294</v>
      </c>
      <c r="B58" s="395"/>
      <c r="C58" s="396" t="s">
        <v>188</v>
      </c>
      <c r="D58" s="396"/>
      <c r="E58" s="396"/>
      <c r="F58" s="396"/>
      <c r="G58" s="68">
        <v>50000</v>
      </c>
      <c r="H58" s="68">
        <v>7844937.13</v>
      </c>
      <c r="I58" s="68">
        <v>5255.98</v>
      </c>
      <c r="J58" s="166"/>
      <c r="K58" s="166">
        <f t="shared" si="0"/>
        <v>7839681.149999999</v>
      </c>
    </row>
    <row r="59" spans="1:11" s="1" customFormat="1" ht="17.25" customHeight="1" thickBot="1">
      <c r="A59" s="395" t="s">
        <v>295</v>
      </c>
      <c r="B59" s="395"/>
      <c r="C59" s="396" t="s">
        <v>190</v>
      </c>
      <c r="D59" s="396"/>
      <c r="E59" s="396"/>
      <c r="F59" s="396"/>
      <c r="G59" s="68">
        <v>19500000</v>
      </c>
      <c r="H59" s="68">
        <v>124652207.65</v>
      </c>
      <c r="I59" s="68">
        <v>20917863.08</v>
      </c>
      <c r="J59" s="166"/>
      <c r="K59" s="166">
        <f t="shared" si="0"/>
        <v>103734344.57000001</v>
      </c>
    </row>
    <row r="60" spans="1:11" s="1" customFormat="1" ht="18" customHeight="1" thickBot="1">
      <c r="A60" s="395" t="s">
        <v>784</v>
      </c>
      <c r="B60" s="395"/>
      <c r="C60" s="396" t="s">
        <v>296</v>
      </c>
      <c r="D60" s="396"/>
      <c r="E60" s="396"/>
      <c r="F60" s="396"/>
      <c r="G60" s="68">
        <v>100</v>
      </c>
      <c r="H60" s="68">
        <v>0</v>
      </c>
      <c r="I60" s="68">
        <v>0</v>
      </c>
      <c r="J60" s="166"/>
      <c r="K60" s="166">
        <f t="shared" si="0"/>
        <v>0</v>
      </c>
    </row>
    <row r="61" spans="1:11" s="1" customFormat="1" ht="14.25" customHeight="1" thickBot="1">
      <c r="A61" s="395" t="s">
        <v>785</v>
      </c>
      <c r="B61" s="395"/>
      <c r="C61" s="396" t="s">
        <v>297</v>
      </c>
      <c r="D61" s="396"/>
      <c r="E61" s="396"/>
      <c r="F61" s="396"/>
      <c r="G61" s="68">
        <v>100</v>
      </c>
      <c r="H61" s="68">
        <v>4570</v>
      </c>
      <c r="I61" s="68">
        <v>4570</v>
      </c>
      <c r="J61" s="166"/>
      <c r="K61" s="166">
        <f t="shared" si="0"/>
        <v>0</v>
      </c>
    </row>
    <row r="62" spans="1:11" s="1" customFormat="1" ht="14.25" customHeight="1" thickBot="1">
      <c r="A62" s="395" t="s">
        <v>786</v>
      </c>
      <c r="B62" s="395"/>
      <c r="C62" s="396" t="s">
        <v>298</v>
      </c>
      <c r="D62" s="396"/>
      <c r="E62" s="396"/>
      <c r="F62" s="396"/>
      <c r="G62" s="68">
        <v>100</v>
      </c>
      <c r="H62" s="68">
        <v>0</v>
      </c>
      <c r="I62" s="68">
        <v>0</v>
      </c>
      <c r="J62" s="166"/>
      <c r="K62" s="166">
        <f t="shared" si="0"/>
        <v>0</v>
      </c>
    </row>
    <row r="63" spans="1:11" s="1" customFormat="1" ht="16.5" customHeight="1" thickBot="1">
      <c r="A63" s="395" t="s">
        <v>787</v>
      </c>
      <c r="B63" s="395"/>
      <c r="C63" s="396" t="s">
        <v>299</v>
      </c>
      <c r="D63" s="396"/>
      <c r="E63" s="396"/>
      <c r="F63" s="396"/>
      <c r="G63" s="68">
        <v>100</v>
      </c>
      <c r="H63" s="68">
        <v>0</v>
      </c>
      <c r="I63" s="68">
        <v>0</v>
      </c>
      <c r="J63" s="166"/>
      <c r="K63" s="166">
        <f t="shared" si="0"/>
        <v>0</v>
      </c>
    </row>
    <row r="64" spans="1:11" s="1" customFormat="1" ht="18.75" customHeight="1" thickBot="1">
      <c r="A64" s="395" t="s">
        <v>788</v>
      </c>
      <c r="B64" s="395"/>
      <c r="C64" s="396" t="s">
        <v>300</v>
      </c>
      <c r="D64" s="396"/>
      <c r="E64" s="396"/>
      <c r="F64" s="396"/>
      <c r="G64" s="68">
        <v>100</v>
      </c>
      <c r="H64" s="68">
        <v>0</v>
      </c>
      <c r="I64" s="68">
        <v>0</v>
      </c>
      <c r="J64" s="166"/>
      <c r="K64" s="166">
        <f t="shared" si="0"/>
        <v>0</v>
      </c>
    </row>
    <row r="65" spans="1:11" s="1" customFormat="1" ht="17.25" customHeight="1" thickBot="1">
      <c r="A65" s="395" t="s">
        <v>789</v>
      </c>
      <c r="B65" s="395"/>
      <c r="C65" s="396" t="s">
        <v>301</v>
      </c>
      <c r="D65" s="396"/>
      <c r="E65" s="396"/>
      <c r="F65" s="396"/>
      <c r="G65" s="68">
        <v>3060000</v>
      </c>
      <c r="H65" s="68">
        <v>3060000</v>
      </c>
      <c r="I65" s="68">
        <v>3060000</v>
      </c>
      <c r="J65" s="166"/>
      <c r="K65" s="166">
        <f t="shared" si="0"/>
        <v>0</v>
      </c>
    </row>
    <row r="66" spans="1:11" s="1" customFormat="1" ht="14.25" customHeight="1" thickBot="1">
      <c r="A66" s="395" t="s">
        <v>790</v>
      </c>
      <c r="B66" s="395"/>
      <c r="C66" s="396" t="s">
        <v>671</v>
      </c>
      <c r="D66" s="396"/>
      <c r="E66" s="396"/>
      <c r="F66" s="396"/>
      <c r="G66" s="68">
        <v>200000</v>
      </c>
      <c r="H66" s="68">
        <v>187478.89</v>
      </c>
      <c r="I66" s="68">
        <v>187478.89</v>
      </c>
      <c r="J66" s="166"/>
      <c r="K66" s="166">
        <f t="shared" si="0"/>
        <v>0</v>
      </c>
    </row>
    <row r="67" spans="1:11" s="1" customFormat="1" ht="16.5" customHeight="1" thickBot="1">
      <c r="A67" s="395" t="s">
        <v>302</v>
      </c>
      <c r="B67" s="395"/>
      <c r="C67" s="396" t="s">
        <v>199</v>
      </c>
      <c r="D67" s="396"/>
      <c r="E67" s="396"/>
      <c r="F67" s="396"/>
      <c r="G67" s="68">
        <v>20000</v>
      </c>
      <c r="H67" s="68">
        <v>9658.13</v>
      </c>
      <c r="I67" s="68">
        <v>9658.13</v>
      </c>
      <c r="J67" s="166"/>
      <c r="K67" s="166">
        <f t="shared" si="0"/>
        <v>0</v>
      </c>
    </row>
    <row r="68" spans="1:11" s="1" customFormat="1" ht="16.5" customHeight="1" thickBot="1">
      <c r="A68" s="395" t="s">
        <v>791</v>
      </c>
      <c r="B68" s="395"/>
      <c r="C68" s="396" t="s">
        <v>303</v>
      </c>
      <c r="D68" s="396"/>
      <c r="E68" s="396"/>
      <c r="F68" s="396"/>
      <c r="G68" s="68">
        <v>100</v>
      </c>
      <c r="H68" s="68">
        <v>0</v>
      </c>
      <c r="I68" s="68">
        <v>0</v>
      </c>
      <c r="J68" s="166"/>
      <c r="K68" s="166">
        <f t="shared" si="0"/>
        <v>0</v>
      </c>
    </row>
    <row r="69" spans="1:11" s="1" customFormat="1" ht="16.5" customHeight="1" thickBot="1">
      <c r="A69" s="395" t="s">
        <v>304</v>
      </c>
      <c r="B69" s="395"/>
      <c r="C69" s="396" t="s">
        <v>202</v>
      </c>
      <c r="D69" s="396"/>
      <c r="E69" s="396"/>
      <c r="F69" s="396"/>
      <c r="G69" s="68">
        <v>4500000</v>
      </c>
      <c r="H69" s="68">
        <v>8119346.5</v>
      </c>
      <c r="I69" s="68">
        <v>5159577.62</v>
      </c>
      <c r="J69" s="166"/>
      <c r="K69" s="166">
        <f t="shared" si="0"/>
        <v>2959768.88</v>
      </c>
    </row>
    <row r="70" spans="1:12" s="131" customFormat="1" ht="32.25" customHeight="1" thickBot="1">
      <c r="A70" s="391" t="s">
        <v>250</v>
      </c>
      <c r="B70" s="391"/>
      <c r="C70" s="391" t="s">
        <v>251</v>
      </c>
      <c r="D70" s="391"/>
      <c r="E70" s="391"/>
      <c r="F70" s="391"/>
      <c r="G70" s="192" t="s">
        <v>252</v>
      </c>
      <c r="H70" s="276" t="s">
        <v>253</v>
      </c>
      <c r="I70" s="192" t="s">
        <v>254</v>
      </c>
      <c r="J70" s="212"/>
      <c r="K70" s="166"/>
      <c r="L70" s="140"/>
    </row>
    <row r="71" spans="1:11" s="1" customFormat="1" ht="16.5" customHeight="1" thickBot="1">
      <c r="A71" s="395" t="s">
        <v>792</v>
      </c>
      <c r="B71" s="395"/>
      <c r="C71" s="396" t="s">
        <v>203</v>
      </c>
      <c r="D71" s="396"/>
      <c r="E71" s="396"/>
      <c r="F71" s="396"/>
      <c r="G71" s="68">
        <v>1500000</v>
      </c>
      <c r="H71" s="68">
        <v>1364838.3</v>
      </c>
      <c r="I71" s="68">
        <v>826141.61</v>
      </c>
      <c r="J71" s="166"/>
      <c r="K71" s="166">
        <f t="shared" si="0"/>
        <v>538696.6900000001</v>
      </c>
    </row>
    <row r="72" spans="1:11" s="1" customFormat="1" ht="16.5" customHeight="1" thickBot="1">
      <c r="A72" s="395" t="s">
        <v>782</v>
      </c>
      <c r="B72" s="395"/>
      <c r="C72" s="396" t="s">
        <v>305</v>
      </c>
      <c r="D72" s="396"/>
      <c r="E72" s="396"/>
      <c r="F72" s="396"/>
      <c r="G72" s="68">
        <v>100</v>
      </c>
      <c r="H72" s="68">
        <v>0</v>
      </c>
      <c r="I72" s="68">
        <v>0</v>
      </c>
      <c r="J72" s="166"/>
      <c r="K72" s="166">
        <f t="shared" si="0"/>
        <v>0</v>
      </c>
    </row>
    <row r="73" spans="1:11" s="1" customFormat="1" ht="16.5" thickBot="1">
      <c r="A73" s="400" t="s">
        <v>78</v>
      </c>
      <c r="B73" s="400"/>
      <c r="C73" s="400"/>
      <c r="D73" s="400"/>
      <c r="E73" s="400"/>
      <c r="F73" s="400"/>
      <c r="G73" s="69">
        <f>G72+G71+G69+G68+G67+G66+G65+G64+G63+G62+G61+G60+G59+G58+G57+G56+G55</f>
        <v>30616700</v>
      </c>
      <c r="H73" s="69">
        <f>SUM(H55:H72)</f>
        <v>148368901.68</v>
      </c>
      <c r="I73" s="69">
        <f>I72+I71+I69+I68+I67+I66+I65+I64+I63+I62+I61+I60+I59+I58+I57+I56+I55</f>
        <v>31794237.069999997</v>
      </c>
      <c r="J73" s="166"/>
      <c r="K73" s="166"/>
    </row>
    <row r="74" spans="1:11" s="1" customFormat="1" ht="16.5" customHeight="1" thickBot="1">
      <c r="A74" s="395" t="s">
        <v>306</v>
      </c>
      <c r="B74" s="395"/>
      <c r="C74" s="396" t="s">
        <v>206</v>
      </c>
      <c r="D74" s="396"/>
      <c r="E74" s="396"/>
      <c r="F74" s="396"/>
      <c r="G74" s="68">
        <v>100</v>
      </c>
      <c r="H74" s="68">
        <v>42684</v>
      </c>
      <c r="I74" s="68">
        <v>0</v>
      </c>
      <c r="J74" s="166"/>
      <c r="K74" s="166">
        <f t="shared" si="0"/>
        <v>42684</v>
      </c>
    </row>
    <row r="75" spans="1:11" s="1" customFormat="1" ht="16.5" customHeight="1" thickBot="1">
      <c r="A75" s="395" t="s">
        <v>307</v>
      </c>
      <c r="B75" s="395"/>
      <c r="C75" s="396" t="s">
        <v>207</v>
      </c>
      <c r="D75" s="396"/>
      <c r="E75" s="396"/>
      <c r="F75" s="396"/>
      <c r="G75" s="68">
        <v>80000</v>
      </c>
      <c r="H75" s="68">
        <v>146657.8</v>
      </c>
      <c r="I75" s="68">
        <v>68888.5</v>
      </c>
      <c r="J75" s="166"/>
      <c r="K75" s="166">
        <f t="shared" si="0"/>
        <v>77769.29999999999</v>
      </c>
    </row>
    <row r="76" spans="1:11" s="1" customFormat="1" ht="16.5" customHeight="1" thickBot="1">
      <c r="A76" s="395" t="s">
        <v>308</v>
      </c>
      <c r="B76" s="395"/>
      <c r="C76" s="396" t="s">
        <v>208</v>
      </c>
      <c r="D76" s="396"/>
      <c r="E76" s="396"/>
      <c r="F76" s="396"/>
      <c r="G76" s="68">
        <v>100000</v>
      </c>
      <c r="H76" s="68">
        <v>96300</v>
      </c>
      <c r="I76" s="68">
        <v>0</v>
      </c>
      <c r="J76" s="166"/>
      <c r="K76" s="166">
        <f aca="true" t="shared" si="1" ref="K76:K83">H76-I76</f>
        <v>96300</v>
      </c>
    </row>
    <row r="77" spans="1:11" s="1" customFormat="1" ht="16.5" customHeight="1" thickBot="1">
      <c r="A77" s="395" t="s">
        <v>309</v>
      </c>
      <c r="B77" s="395"/>
      <c r="C77" s="396" t="s">
        <v>209</v>
      </c>
      <c r="D77" s="396"/>
      <c r="E77" s="396"/>
      <c r="F77" s="396"/>
      <c r="G77" s="68">
        <v>60000</v>
      </c>
      <c r="H77" s="68">
        <v>102718</v>
      </c>
      <c r="I77" s="68">
        <v>38450</v>
      </c>
      <c r="J77" s="166"/>
      <c r="K77" s="166">
        <f t="shared" si="1"/>
        <v>64268</v>
      </c>
    </row>
    <row r="78" spans="1:11" s="1" customFormat="1" ht="16.5" thickBot="1">
      <c r="A78" s="400" t="s">
        <v>79</v>
      </c>
      <c r="B78" s="400"/>
      <c r="C78" s="400"/>
      <c r="D78" s="400"/>
      <c r="E78" s="400"/>
      <c r="F78" s="400"/>
      <c r="G78" s="69">
        <f>SUM(G74:G77)</f>
        <v>240100</v>
      </c>
      <c r="H78" s="69">
        <f>SUM(H74:H77)</f>
        <v>388359.8</v>
      </c>
      <c r="I78" s="69">
        <f>SUM(I74:I77)</f>
        <v>107338.5</v>
      </c>
      <c r="J78" s="166"/>
      <c r="K78" s="166"/>
    </row>
    <row r="79" spans="1:11" s="1" customFormat="1" ht="19.5" thickBot="1">
      <c r="A79" s="398" t="s">
        <v>86</v>
      </c>
      <c r="B79" s="398"/>
      <c r="C79" s="398"/>
      <c r="D79" s="398"/>
      <c r="E79" s="398"/>
      <c r="F79" s="398"/>
      <c r="G79" s="70">
        <f>G78+G73</f>
        <v>30856800</v>
      </c>
      <c r="H79" s="70">
        <f>H78+H73</f>
        <v>148757261.48000002</v>
      </c>
      <c r="I79" s="70">
        <f>I78+I73</f>
        <v>31901575.569999997</v>
      </c>
      <c r="J79" s="166"/>
      <c r="K79" s="166"/>
    </row>
    <row r="80" spans="1:11" s="1" customFormat="1" ht="16.5" customHeight="1" thickBot="1">
      <c r="A80" s="395" t="s">
        <v>310</v>
      </c>
      <c r="B80" s="395"/>
      <c r="C80" s="396" t="s">
        <v>211</v>
      </c>
      <c r="D80" s="396"/>
      <c r="E80" s="396"/>
      <c r="F80" s="396"/>
      <c r="G80" s="68">
        <v>1000000</v>
      </c>
      <c r="H80" s="68">
        <v>785001.96</v>
      </c>
      <c r="I80" s="68">
        <v>785001.96</v>
      </c>
      <c r="J80" s="166"/>
      <c r="K80" s="166">
        <f t="shared" si="1"/>
        <v>0</v>
      </c>
    </row>
    <row r="81" spans="1:11" s="1" customFormat="1" ht="16.5" thickBot="1">
      <c r="A81" s="400" t="s">
        <v>78</v>
      </c>
      <c r="B81" s="400"/>
      <c r="C81" s="400"/>
      <c r="D81" s="400"/>
      <c r="E81" s="400"/>
      <c r="F81" s="400"/>
      <c r="G81" s="69">
        <f>SUM(G80)</f>
        <v>1000000</v>
      </c>
      <c r="H81" s="69">
        <f>SUM(H80)</f>
        <v>785001.96</v>
      </c>
      <c r="I81" s="69">
        <f>SUM(I80)</f>
        <v>785001.96</v>
      </c>
      <c r="J81" s="166"/>
      <c r="K81" s="166"/>
    </row>
    <row r="82" spans="1:11" s="1" customFormat="1" ht="16.5" thickBot="1">
      <c r="A82" s="395" t="s">
        <v>311</v>
      </c>
      <c r="B82" s="395"/>
      <c r="C82" s="396" t="s">
        <v>212</v>
      </c>
      <c r="D82" s="396"/>
      <c r="E82" s="396"/>
      <c r="F82" s="396"/>
      <c r="G82" s="68">
        <v>1000</v>
      </c>
      <c r="H82" s="68">
        <v>2700</v>
      </c>
      <c r="I82" s="68">
        <v>2700</v>
      </c>
      <c r="J82" s="166"/>
      <c r="K82" s="166">
        <f t="shared" si="1"/>
        <v>0</v>
      </c>
    </row>
    <row r="83" spans="1:11" s="1" customFormat="1" ht="16.5" customHeight="1" thickBot="1">
      <c r="A83" s="395" t="s">
        <v>312</v>
      </c>
      <c r="B83" s="395"/>
      <c r="C83" s="396" t="s">
        <v>213</v>
      </c>
      <c r="D83" s="396"/>
      <c r="E83" s="396"/>
      <c r="F83" s="396"/>
      <c r="G83" s="68">
        <v>20000</v>
      </c>
      <c r="H83" s="68">
        <v>522103.29</v>
      </c>
      <c r="I83" s="68">
        <v>520319.26</v>
      </c>
      <c r="J83" s="166"/>
      <c r="K83" s="166">
        <f t="shared" si="1"/>
        <v>1784.0299999999697</v>
      </c>
    </row>
    <row r="84" spans="1:11" s="1" customFormat="1" ht="16.5" thickBot="1">
      <c r="A84" s="400" t="s">
        <v>82</v>
      </c>
      <c r="B84" s="400"/>
      <c r="C84" s="400"/>
      <c r="D84" s="400"/>
      <c r="E84" s="400"/>
      <c r="F84" s="400"/>
      <c r="G84" s="69">
        <f>SUM(G82:G83)</f>
        <v>21000</v>
      </c>
      <c r="H84" s="69">
        <f>SUM(H82:H83)</f>
        <v>524803.29</v>
      </c>
      <c r="I84" s="69">
        <f>SUM(I82:I83)</f>
        <v>523019.26</v>
      </c>
      <c r="J84" s="166"/>
      <c r="K84" s="166"/>
    </row>
    <row r="85" spans="1:11" s="1" customFormat="1" ht="19.5" thickBot="1">
      <c r="A85" s="398" t="s">
        <v>87</v>
      </c>
      <c r="B85" s="398"/>
      <c r="C85" s="398"/>
      <c r="D85" s="398"/>
      <c r="E85" s="398"/>
      <c r="F85" s="398"/>
      <c r="G85" s="70">
        <f>G84+G81</f>
        <v>1021000</v>
      </c>
      <c r="H85" s="70">
        <f>H84+H81</f>
        <v>1309805.25</v>
      </c>
      <c r="I85" s="70">
        <f>I84+I81</f>
        <v>1308021.22</v>
      </c>
      <c r="J85" s="166"/>
      <c r="K85" s="166"/>
    </row>
    <row r="86" spans="1:11" s="1" customFormat="1" ht="16.5" customHeight="1" thickBot="1">
      <c r="A86" s="395" t="s">
        <v>313</v>
      </c>
      <c r="B86" s="395"/>
      <c r="C86" s="396" t="s">
        <v>314</v>
      </c>
      <c r="D86" s="396"/>
      <c r="E86" s="396"/>
      <c r="F86" s="396"/>
      <c r="G86" s="68">
        <v>0</v>
      </c>
      <c r="H86" s="68">
        <v>1768630.92</v>
      </c>
      <c r="I86" s="68">
        <v>1768630.92</v>
      </c>
      <c r="J86" s="166"/>
      <c r="K86" s="166">
        <f>H86-I86</f>
        <v>0</v>
      </c>
    </row>
    <row r="87" spans="1:11" s="1" customFormat="1" ht="16.5" thickBot="1">
      <c r="A87" s="400" t="s">
        <v>78</v>
      </c>
      <c r="B87" s="400"/>
      <c r="C87" s="400"/>
      <c r="D87" s="400"/>
      <c r="E87" s="400"/>
      <c r="F87" s="400"/>
      <c r="G87" s="69">
        <f>SUM(G86)</f>
        <v>0</v>
      </c>
      <c r="H87" s="69">
        <f>SUM(H86)</f>
        <v>1768630.92</v>
      </c>
      <c r="I87" s="69">
        <f>SUM(I86)</f>
        <v>1768630.92</v>
      </c>
      <c r="J87" s="166"/>
      <c r="K87" s="166"/>
    </row>
    <row r="88" spans="1:11" s="1" customFormat="1" ht="19.5" thickBot="1">
      <c r="A88" s="398" t="s">
        <v>88</v>
      </c>
      <c r="B88" s="398"/>
      <c r="C88" s="398"/>
      <c r="D88" s="398"/>
      <c r="E88" s="398"/>
      <c r="F88" s="398"/>
      <c r="G88" s="70">
        <f>G87</f>
        <v>0</v>
      </c>
      <c r="H88" s="70">
        <f>H87</f>
        <v>1768630.92</v>
      </c>
      <c r="I88" s="70">
        <f>I87</f>
        <v>1768630.92</v>
      </c>
      <c r="J88" s="166"/>
      <c r="K88" s="166"/>
    </row>
    <row r="89" spans="1:11" s="1" customFormat="1" ht="19.5" thickBot="1">
      <c r="A89" s="404" t="s">
        <v>89</v>
      </c>
      <c r="B89" s="404"/>
      <c r="C89" s="404"/>
      <c r="D89" s="404"/>
      <c r="E89" s="404"/>
      <c r="F89" s="404"/>
      <c r="G89" s="71">
        <f>G88+G85+G79+G54+G39+G27</f>
        <v>117800200</v>
      </c>
      <c r="H89" s="71">
        <f>H88+H85+H79+H54+H39+H27</f>
        <v>326551454.34000003</v>
      </c>
      <c r="I89" s="71">
        <f>I88+I85+I79+I54+I39+I27</f>
        <v>118528547.88000001</v>
      </c>
      <c r="J89" s="166"/>
      <c r="K89" s="166">
        <f>SUM(K11:K88)</f>
        <v>208022906.46</v>
      </c>
    </row>
    <row r="90" spans="3:6" s="1" customFormat="1" ht="15">
      <c r="C90" s="72"/>
      <c r="D90" s="72"/>
      <c r="E90" s="72"/>
      <c r="F90" s="72"/>
    </row>
    <row r="91" spans="1:9" s="1" customFormat="1" ht="15">
      <c r="A91" s="405" t="s">
        <v>97</v>
      </c>
      <c r="B91" s="405"/>
      <c r="C91" s="405"/>
      <c r="D91" s="26"/>
      <c r="E91" s="72"/>
      <c r="F91" s="11"/>
      <c r="G91" s="11"/>
      <c r="H91" s="406" t="s">
        <v>97</v>
      </c>
      <c r="I91" s="406"/>
    </row>
    <row r="92" spans="1:9" s="1" customFormat="1" ht="18">
      <c r="A92" s="407" t="s">
        <v>98</v>
      </c>
      <c r="B92" s="407"/>
      <c r="C92" s="407"/>
      <c r="D92" s="26"/>
      <c r="E92" s="72"/>
      <c r="F92" s="65"/>
      <c r="H92" s="408" t="s">
        <v>116</v>
      </c>
      <c r="I92" s="408"/>
    </row>
  </sheetData>
  <sheetProtection/>
  <mergeCells count="152">
    <mergeCell ref="A2:B2"/>
    <mergeCell ref="A1:B1"/>
    <mergeCell ref="B7:I7"/>
    <mergeCell ref="B8:I8"/>
    <mergeCell ref="A87:F87"/>
    <mergeCell ref="A88:F88"/>
    <mergeCell ref="C86:F86"/>
    <mergeCell ref="A78:F78"/>
    <mergeCell ref="A79:F79"/>
    <mergeCell ref="A80:B80"/>
    <mergeCell ref="A89:F89"/>
    <mergeCell ref="A91:C91"/>
    <mergeCell ref="H91:I91"/>
    <mergeCell ref="A92:C92"/>
    <mergeCell ref="H92:I92"/>
    <mergeCell ref="A83:B83"/>
    <mergeCell ref="C83:F83"/>
    <mergeCell ref="A84:F84"/>
    <mergeCell ref="A85:F85"/>
    <mergeCell ref="A86:B86"/>
    <mergeCell ref="C80:F80"/>
    <mergeCell ref="A81:F81"/>
    <mergeCell ref="A82:B82"/>
    <mergeCell ref="C82:F82"/>
    <mergeCell ref="A75:B75"/>
    <mergeCell ref="C75:F75"/>
    <mergeCell ref="A76:B76"/>
    <mergeCell ref="C76:F76"/>
    <mergeCell ref="A77:B77"/>
    <mergeCell ref="C77:F77"/>
    <mergeCell ref="A71:B71"/>
    <mergeCell ref="C71:F71"/>
    <mergeCell ref="A72:B72"/>
    <mergeCell ref="C72:F72"/>
    <mergeCell ref="A73:F73"/>
    <mergeCell ref="A74:B74"/>
    <mergeCell ref="C74:F74"/>
    <mergeCell ref="A66:B66"/>
    <mergeCell ref="C66:F66"/>
    <mergeCell ref="A70:B70"/>
    <mergeCell ref="C70:F70"/>
    <mergeCell ref="A67:B67"/>
    <mergeCell ref="C67:F67"/>
    <mergeCell ref="A68:B68"/>
    <mergeCell ref="C68:F68"/>
    <mergeCell ref="A69:B69"/>
    <mergeCell ref="C69:F69"/>
    <mergeCell ref="A63:B63"/>
    <mergeCell ref="C63:F63"/>
    <mergeCell ref="A64:B64"/>
    <mergeCell ref="C64:F64"/>
    <mergeCell ref="A65:B65"/>
    <mergeCell ref="C65:F65"/>
    <mergeCell ref="A60:B60"/>
    <mergeCell ref="C60:F60"/>
    <mergeCell ref="A61:B61"/>
    <mergeCell ref="C61:F61"/>
    <mergeCell ref="A62:B62"/>
    <mergeCell ref="C62:F62"/>
    <mergeCell ref="A57:B57"/>
    <mergeCell ref="C57:F57"/>
    <mergeCell ref="A58:B58"/>
    <mergeCell ref="C58:F58"/>
    <mergeCell ref="A59:B59"/>
    <mergeCell ref="C59:F59"/>
    <mergeCell ref="A53:F53"/>
    <mergeCell ref="A54:F54"/>
    <mergeCell ref="A55:B55"/>
    <mergeCell ref="C55:F55"/>
    <mergeCell ref="A56:B56"/>
    <mergeCell ref="C56:F56"/>
    <mergeCell ref="A49:F49"/>
    <mergeCell ref="A50:B50"/>
    <mergeCell ref="C50:F50"/>
    <mergeCell ref="A51:B51"/>
    <mergeCell ref="C51:F51"/>
    <mergeCell ref="A52:B52"/>
    <mergeCell ref="C52:F52"/>
    <mergeCell ref="A46:B46"/>
    <mergeCell ref="C46:F46"/>
    <mergeCell ref="A47:B47"/>
    <mergeCell ref="C47:F47"/>
    <mergeCell ref="A48:B48"/>
    <mergeCell ref="C48:F48"/>
    <mergeCell ref="A43:B43"/>
    <mergeCell ref="C43:F43"/>
    <mergeCell ref="A44:B44"/>
    <mergeCell ref="C44:F44"/>
    <mergeCell ref="A45:B45"/>
    <mergeCell ref="C45:F45"/>
    <mergeCell ref="A40:B40"/>
    <mergeCell ref="C40:F40"/>
    <mergeCell ref="A41:B41"/>
    <mergeCell ref="C41:F41"/>
    <mergeCell ref="A42:B42"/>
    <mergeCell ref="C42:F42"/>
    <mergeCell ref="A36:B36"/>
    <mergeCell ref="C36:F36"/>
    <mergeCell ref="A37:B37"/>
    <mergeCell ref="C37:F37"/>
    <mergeCell ref="A38:F38"/>
    <mergeCell ref="A39:F39"/>
    <mergeCell ref="A31:B31"/>
    <mergeCell ref="C31:F31"/>
    <mergeCell ref="A32:F32"/>
    <mergeCell ref="A35:B35"/>
    <mergeCell ref="C35:F35"/>
    <mergeCell ref="A33:B33"/>
    <mergeCell ref="C33:F33"/>
    <mergeCell ref="A34:B34"/>
    <mergeCell ref="C34:F34"/>
    <mergeCell ref="A27:F27"/>
    <mergeCell ref="A28:B28"/>
    <mergeCell ref="C28:F28"/>
    <mergeCell ref="A29:F29"/>
    <mergeCell ref="A30:B30"/>
    <mergeCell ref="C30:F30"/>
    <mergeCell ref="A23:B23"/>
    <mergeCell ref="C23:F23"/>
    <mergeCell ref="A24:F24"/>
    <mergeCell ref="A25:B25"/>
    <mergeCell ref="C25:F25"/>
    <mergeCell ref="A26:F26"/>
    <mergeCell ref="A19:B19"/>
    <mergeCell ref="C19:F19"/>
    <mergeCell ref="A20:F20"/>
    <mergeCell ref="A21:B21"/>
    <mergeCell ref="C21:F21"/>
    <mergeCell ref="A22:B22"/>
    <mergeCell ref="C22:F22"/>
    <mergeCell ref="A15:B15"/>
    <mergeCell ref="C15:F15"/>
    <mergeCell ref="A16:F16"/>
    <mergeCell ref="A17:B17"/>
    <mergeCell ref="C17:F17"/>
    <mergeCell ref="A18:B18"/>
    <mergeCell ref="C18:F18"/>
    <mergeCell ref="A11:B11"/>
    <mergeCell ref="C11:F11"/>
    <mergeCell ref="A12:B12"/>
    <mergeCell ref="C12:F12"/>
    <mergeCell ref="A13:F13"/>
    <mergeCell ref="A14:B14"/>
    <mergeCell ref="C14:F14"/>
    <mergeCell ref="A3:B3"/>
    <mergeCell ref="A10:B10"/>
    <mergeCell ref="C10:F10"/>
    <mergeCell ref="C6:I6"/>
    <mergeCell ref="A6:B6"/>
    <mergeCell ref="A5:B5"/>
    <mergeCell ref="C4:I5"/>
    <mergeCell ref="A4:B4"/>
  </mergeCells>
  <printOptions/>
  <pageMargins left="0.16" right="0.35" top="0.22" bottom="0.16" header="0.22" footer="0.1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29"/>
  <sheetViews>
    <sheetView rightToLeft="1" zoomScalePageLayoutView="0" workbookViewId="0" topLeftCell="A7">
      <selection activeCell="H30" sqref="H30"/>
    </sheetView>
  </sheetViews>
  <sheetFormatPr defaultColWidth="11.421875" defaultRowHeight="15"/>
  <cols>
    <col min="1" max="5" width="11.421875" style="1" customWidth="1"/>
    <col min="6" max="6" width="14.7109375" style="1" customWidth="1"/>
    <col min="7" max="9" width="29.00390625" style="1" customWidth="1"/>
    <col min="12" max="12" width="17.421875" style="0" customWidth="1"/>
    <col min="14" max="14" width="22.28125" style="1" customWidth="1"/>
  </cols>
  <sheetData>
    <row r="1" spans="1:8" s="1" customFormat="1" ht="15">
      <c r="A1" s="390"/>
      <c r="B1" s="390"/>
      <c r="C1" s="61"/>
      <c r="D1" s="61"/>
      <c r="E1" s="61"/>
      <c r="F1" s="3"/>
      <c r="G1" s="3"/>
      <c r="H1" s="2"/>
    </row>
    <row r="2" spans="1:8" s="1" customFormat="1" ht="15">
      <c r="A2" s="390"/>
      <c r="B2" s="390"/>
      <c r="C2" s="63"/>
      <c r="D2" s="63"/>
      <c r="E2" s="63"/>
      <c r="F2" s="3"/>
      <c r="G2" s="3"/>
      <c r="H2" s="2"/>
    </row>
    <row r="3" spans="1:8" s="1" customFormat="1" ht="15">
      <c r="A3" s="390"/>
      <c r="B3" s="390"/>
      <c r="C3" s="63"/>
      <c r="D3" s="63"/>
      <c r="E3" s="63"/>
      <c r="F3" s="3"/>
      <c r="G3" s="3"/>
      <c r="H3" s="2"/>
    </row>
    <row r="4" spans="1:2" s="1" customFormat="1" ht="15">
      <c r="A4" s="390"/>
      <c r="B4" s="390"/>
    </row>
    <row r="5" spans="1:10" s="1" customFormat="1" ht="15">
      <c r="A5" s="390"/>
      <c r="B5" s="390"/>
      <c r="J5" s="73"/>
    </row>
    <row r="6" spans="1:2" s="1" customFormat="1" ht="15">
      <c r="A6" s="60"/>
      <c r="B6" s="60"/>
    </row>
    <row r="7" spans="1:2" s="1" customFormat="1" ht="15">
      <c r="A7" s="60"/>
      <c r="B7" s="60"/>
    </row>
    <row r="8" spans="1:9" s="1" customFormat="1" ht="15.75" thickBot="1">
      <c r="A8" s="60"/>
      <c r="B8" s="60"/>
      <c r="C8" s="6"/>
      <c r="D8" s="6"/>
      <c r="E8" s="6"/>
      <c r="F8" s="6"/>
      <c r="G8" s="6"/>
      <c r="H8" s="6"/>
      <c r="I8" s="6"/>
    </row>
    <row r="9" spans="1:9" s="1" customFormat="1" ht="15" customHeight="1">
      <c r="A9" s="416" t="s">
        <v>867</v>
      </c>
      <c r="B9" s="417"/>
      <c r="C9" s="417"/>
      <c r="D9" s="417"/>
      <c r="E9" s="417"/>
      <c r="F9" s="417"/>
      <c r="G9" s="417"/>
      <c r="H9" s="417"/>
      <c r="I9" s="418"/>
    </row>
    <row r="10" spans="1:9" s="1" customFormat="1" ht="15" customHeight="1">
      <c r="A10" s="419"/>
      <c r="B10" s="420"/>
      <c r="C10" s="420"/>
      <c r="D10" s="420"/>
      <c r="E10" s="420"/>
      <c r="F10" s="420"/>
      <c r="G10" s="420"/>
      <c r="H10" s="420"/>
      <c r="I10" s="421"/>
    </row>
    <row r="11" spans="1:9" s="1" customFormat="1" ht="15" customHeight="1">
      <c r="A11" s="422" t="s">
        <v>672</v>
      </c>
      <c r="B11" s="423"/>
      <c r="C11" s="423"/>
      <c r="D11" s="423"/>
      <c r="E11" s="423"/>
      <c r="F11" s="423"/>
      <c r="G11" s="423"/>
      <c r="H11" s="423"/>
      <c r="I11" s="424"/>
    </row>
    <row r="12" spans="1:9" s="1" customFormat="1" ht="19.5" customHeight="1" thickBot="1">
      <c r="A12" s="425"/>
      <c r="B12" s="426"/>
      <c r="C12" s="426"/>
      <c r="D12" s="426"/>
      <c r="E12" s="426"/>
      <c r="F12" s="426"/>
      <c r="G12" s="426"/>
      <c r="H12" s="426"/>
      <c r="I12" s="427"/>
    </row>
    <row r="13" spans="1:12" s="1" customFormat="1" ht="16.5" thickBot="1">
      <c r="A13" s="8"/>
      <c r="B13" s="8"/>
      <c r="C13" s="64"/>
      <c r="D13" s="64"/>
      <c r="E13" s="64"/>
      <c r="F13" s="64"/>
      <c r="G13" s="64"/>
      <c r="H13" s="64"/>
      <c r="I13" s="64"/>
      <c r="L13" s="1">
        <v>6</v>
      </c>
    </row>
    <row r="14" spans="1:14" s="1" customFormat="1" ht="59.25" customHeight="1" thickBot="1">
      <c r="A14" s="428" t="s">
        <v>315</v>
      </c>
      <c r="B14" s="428"/>
      <c r="C14" s="428" t="s">
        <v>316</v>
      </c>
      <c r="D14" s="428"/>
      <c r="E14" s="428"/>
      <c r="F14" s="428"/>
      <c r="G14" s="66" t="s">
        <v>252</v>
      </c>
      <c r="H14" s="67" t="s">
        <v>253</v>
      </c>
      <c r="I14" s="66" t="s">
        <v>254</v>
      </c>
      <c r="K14" s="20"/>
      <c r="L14" s="74">
        <v>44265177.43</v>
      </c>
      <c r="N14" s="74"/>
    </row>
    <row r="15" spans="1:14" s="1" customFormat="1" ht="19.5" customHeight="1" thickBot="1">
      <c r="A15" s="395" t="s">
        <v>317</v>
      </c>
      <c r="B15" s="395"/>
      <c r="C15" s="415" t="s">
        <v>318</v>
      </c>
      <c r="D15" s="415"/>
      <c r="E15" s="415"/>
      <c r="F15" s="415"/>
      <c r="G15" s="74">
        <v>26288521.58</v>
      </c>
      <c r="H15" s="74">
        <v>44265177.43</v>
      </c>
      <c r="I15" s="74">
        <f>H15</f>
        <v>44265177.43</v>
      </c>
      <c r="L15" s="74">
        <v>13036096</v>
      </c>
      <c r="N15" s="74">
        <v>88698416.43</v>
      </c>
    </row>
    <row r="16" spans="1:14" s="1" customFormat="1" ht="19.5" customHeight="1" thickBot="1">
      <c r="A16" s="395" t="s">
        <v>319</v>
      </c>
      <c r="B16" s="395"/>
      <c r="C16" s="415" t="s">
        <v>320</v>
      </c>
      <c r="D16" s="415"/>
      <c r="E16" s="415"/>
      <c r="F16" s="415"/>
      <c r="G16" s="74">
        <v>0</v>
      </c>
      <c r="H16" s="74">
        <v>62496198.83</v>
      </c>
      <c r="I16" s="74">
        <f>H16</f>
        <v>62496198.83</v>
      </c>
      <c r="L16" s="74">
        <v>5000000</v>
      </c>
      <c r="N16" s="74">
        <v>44265177.43</v>
      </c>
    </row>
    <row r="17" spans="1:14" s="1" customFormat="1" ht="19.5" thickBot="1">
      <c r="A17" s="400" t="s">
        <v>78</v>
      </c>
      <c r="B17" s="400"/>
      <c r="C17" s="400"/>
      <c r="D17" s="400"/>
      <c r="E17" s="400"/>
      <c r="F17" s="400"/>
      <c r="G17" s="75">
        <f>SUM(G15:G16)</f>
        <v>26288521.58</v>
      </c>
      <c r="H17" s="75">
        <f>SUM(H15:H16)</f>
        <v>106761376.25999999</v>
      </c>
      <c r="I17" s="75">
        <f>SUM(I15:I16)</f>
        <v>106761376.25999999</v>
      </c>
      <c r="L17" s="74">
        <v>7666121.8</v>
      </c>
      <c r="N17" s="74">
        <f>SUM(N15:N16)</f>
        <v>132963593.86000001</v>
      </c>
    </row>
    <row r="18" spans="1:14" s="1" customFormat="1" ht="19.5" customHeight="1" thickBot="1">
      <c r="A18" s="395" t="s">
        <v>815</v>
      </c>
      <c r="B18" s="395"/>
      <c r="C18" s="415" t="s">
        <v>816</v>
      </c>
      <c r="D18" s="415"/>
      <c r="E18" s="415"/>
      <c r="F18" s="415"/>
      <c r="G18" s="74">
        <v>0</v>
      </c>
      <c r="H18" s="74">
        <v>18036096</v>
      </c>
      <c r="I18" s="74">
        <f>SUM(H18)</f>
        <v>18036096</v>
      </c>
      <c r="L18" s="74">
        <v>500000</v>
      </c>
      <c r="N18" s="74"/>
    </row>
    <row r="19" spans="1:14" s="1" customFormat="1" ht="19.5" thickBot="1">
      <c r="A19" s="400" t="s">
        <v>79</v>
      </c>
      <c r="B19" s="400"/>
      <c r="C19" s="400"/>
      <c r="D19" s="400"/>
      <c r="E19" s="400"/>
      <c r="F19" s="400"/>
      <c r="G19" s="75">
        <f>SUM(G18:G18)</f>
        <v>0</v>
      </c>
      <c r="H19" s="75">
        <f>SUM(H18:H18)</f>
        <v>18036096</v>
      </c>
      <c r="I19" s="75">
        <f>SUM(I18:I18)</f>
        <v>18036096</v>
      </c>
      <c r="L19" s="354">
        <f>SUM(L14:L18)</f>
        <v>70467395.23</v>
      </c>
      <c r="N19" s="354"/>
    </row>
    <row r="20" spans="1:9" s="1" customFormat="1" ht="19.5" customHeight="1" thickBot="1">
      <c r="A20" s="395" t="s">
        <v>961</v>
      </c>
      <c r="B20" s="395"/>
      <c r="C20" s="415" t="s">
        <v>963</v>
      </c>
      <c r="D20" s="415"/>
      <c r="E20" s="415"/>
      <c r="F20" s="415"/>
      <c r="G20" s="74">
        <v>0</v>
      </c>
      <c r="H20" s="74">
        <v>7666121.8</v>
      </c>
      <c r="I20" s="74">
        <f>SUM(H20)</f>
        <v>7666121.8</v>
      </c>
    </row>
    <row r="21" spans="1:9" s="1" customFormat="1" ht="19.5" customHeight="1" thickBot="1">
      <c r="A21" s="395" t="s">
        <v>962</v>
      </c>
      <c r="B21" s="395"/>
      <c r="C21" s="415" t="s">
        <v>964</v>
      </c>
      <c r="D21" s="415"/>
      <c r="E21" s="415"/>
      <c r="F21" s="415"/>
      <c r="G21" s="74">
        <v>0</v>
      </c>
      <c r="H21" s="74">
        <v>500000</v>
      </c>
      <c r="I21" s="74">
        <f>SUM(H21)</f>
        <v>500000</v>
      </c>
    </row>
    <row r="22" spans="1:9" s="1" customFormat="1" ht="19.5" thickBot="1">
      <c r="A22" s="400" t="s">
        <v>81</v>
      </c>
      <c r="B22" s="400"/>
      <c r="C22" s="400"/>
      <c r="D22" s="400"/>
      <c r="E22" s="400"/>
      <c r="F22" s="400"/>
      <c r="G22" s="75">
        <f>SUM(G20:G21)</f>
        <v>0</v>
      </c>
      <c r="H22" s="75">
        <f>SUM(H20:H21)</f>
        <v>8166121.8</v>
      </c>
      <c r="I22" s="75">
        <f>SUM(I20:I21)</f>
        <v>8166121.8</v>
      </c>
    </row>
    <row r="23" spans="1:9" s="1" customFormat="1" ht="19.5" customHeight="1" thickBot="1">
      <c r="A23" s="395" t="s">
        <v>321</v>
      </c>
      <c r="B23" s="395"/>
      <c r="C23" s="415" t="s">
        <v>322</v>
      </c>
      <c r="D23" s="415"/>
      <c r="E23" s="415"/>
      <c r="F23" s="415"/>
      <c r="G23" s="74">
        <v>0</v>
      </c>
      <c r="H23" s="74">
        <v>0</v>
      </c>
      <c r="I23" s="74">
        <f>H23</f>
        <v>0</v>
      </c>
    </row>
    <row r="24" spans="1:9" s="1" customFormat="1" ht="19.5" thickBot="1">
      <c r="A24" s="400" t="s">
        <v>82</v>
      </c>
      <c r="B24" s="400"/>
      <c r="C24" s="400"/>
      <c r="D24" s="400"/>
      <c r="E24" s="400"/>
      <c r="F24" s="400"/>
      <c r="G24" s="75">
        <f>SUM(G23)</f>
        <v>0</v>
      </c>
      <c r="H24" s="75">
        <f>SUM(H23)</f>
        <v>0</v>
      </c>
      <c r="I24" s="75">
        <f>SUM(I23)</f>
        <v>0</v>
      </c>
    </row>
    <row r="25" spans="1:9" s="1" customFormat="1" ht="19.5" thickBot="1">
      <c r="A25" s="398" t="s">
        <v>87</v>
      </c>
      <c r="B25" s="398"/>
      <c r="C25" s="398"/>
      <c r="D25" s="398"/>
      <c r="E25" s="398"/>
      <c r="F25" s="398"/>
      <c r="G25" s="76">
        <f>G24+G19+G17+G22</f>
        <v>26288521.58</v>
      </c>
      <c r="H25" s="76">
        <f>H24+H19+H17+H22</f>
        <v>132963594.05999999</v>
      </c>
      <c r="I25" s="76">
        <f>I24+I19+I17+I22</f>
        <v>132963594.05999999</v>
      </c>
    </row>
    <row r="26" spans="1:9" s="1" customFormat="1" ht="21.75" thickBot="1">
      <c r="A26" s="404" t="s">
        <v>89</v>
      </c>
      <c r="B26" s="404"/>
      <c r="C26" s="404"/>
      <c r="D26" s="404"/>
      <c r="E26" s="404"/>
      <c r="F26" s="404"/>
      <c r="G26" s="77">
        <f>SUM(G25)</f>
        <v>26288521.58</v>
      </c>
      <c r="H26" s="77">
        <f>SUM(H25)</f>
        <v>132963594.05999999</v>
      </c>
      <c r="I26" s="77">
        <f>SUM(I25)</f>
        <v>132963594.05999999</v>
      </c>
    </row>
    <row r="27" s="1" customFormat="1" ht="15"/>
    <row r="28" spans="2:9" s="1" customFormat="1" ht="15">
      <c r="B28" s="405" t="s">
        <v>97</v>
      </c>
      <c r="C28" s="405"/>
      <c r="D28" s="405"/>
      <c r="F28" s="11"/>
      <c r="G28" s="11"/>
      <c r="H28" s="429" t="s">
        <v>97</v>
      </c>
      <c r="I28" s="429"/>
    </row>
    <row r="29" spans="2:9" s="1" customFormat="1" ht="21">
      <c r="B29" s="430" t="s">
        <v>98</v>
      </c>
      <c r="C29" s="430"/>
      <c r="D29" s="430"/>
      <c r="E29" s="12"/>
      <c r="F29" s="6"/>
      <c r="H29" s="431" t="s">
        <v>323</v>
      </c>
      <c r="I29" s="431"/>
    </row>
  </sheetData>
  <sheetProtection/>
  <mergeCells count="31">
    <mergeCell ref="H28:I28"/>
    <mergeCell ref="B29:D29"/>
    <mergeCell ref="H29:I29"/>
    <mergeCell ref="A23:B23"/>
    <mergeCell ref="C23:F23"/>
    <mergeCell ref="A24:F24"/>
    <mergeCell ref="A25:F25"/>
    <mergeCell ref="A26:F26"/>
    <mergeCell ref="B28:D28"/>
    <mergeCell ref="A14:B14"/>
    <mergeCell ref="C14:F14"/>
    <mergeCell ref="A15:B15"/>
    <mergeCell ref="C15:F15"/>
    <mergeCell ref="A16:B16"/>
    <mergeCell ref="C16:F16"/>
    <mergeCell ref="A9:I10"/>
    <mergeCell ref="A11:I12"/>
    <mergeCell ref="A1:B1"/>
    <mergeCell ref="A2:B2"/>
    <mergeCell ref="A3:B3"/>
    <mergeCell ref="A4:B4"/>
    <mergeCell ref="A5:B5"/>
    <mergeCell ref="A21:B21"/>
    <mergeCell ref="C21:F21"/>
    <mergeCell ref="A22:F22"/>
    <mergeCell ref="A20:B20"/>
    <mergeCell ref="C20:F20"/>
    <mergeCell ref="A17:F17"/>
    <mergeCell ref="A19:F19"/>
    <mergeCell ref="A18:B18"/>
    <mergeCell ref="C18:F18"/>
  </mergeCells>
  <printOptions/>
  <pageMargins left="0.16" right="0.16" top="0.22" bottom="0.75" header="0.22" footer="0.3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22"/>
  <sheetViews>
    <sheetView rightToLeft="1" zoomScalePageLayoutView="0" workbookViewId="0" topLeftCell="A1">
      <selection activeCell="I17" sqref="I17"/>
    </sheetView>
  </sheetViews>
  <sheetFormatPr defaultColWidth="11.421875" defaultRowHeight="15"/>
  <cols>
    <col min="7" max="7" width="21.28125" style="0" customWidth="1"/>
    <col min="8" max="8" width="30.140625" style="0" customWidth="1"/>
    <col min="9" max="9" width="24.00390625" style="0" customWidth="1"/>
  </cols>
  <sheetData>
    <row r="1" spans="1:8" s="1" customFormat="1" ht="15">
      <c r="A1" s="432"/>
      <c r="B1" s="432"/>
      <c r="C1" s="61"/>
      <c r="D1" s="61"/>
      <c r="E1" s="61"/>
      <c r="F1" s="3"/>
      <c r="G1" s="3"/>
      <c r="H1" s="2"/>
    </row>
    <row r="2" spans="1:8" s="1" customFormat="1" ht="15">
      <c r="A2" s="433"/>
      <c r="B2" s="433"/>
      <c r="C2" s="63"/>
      <c r="D2" s="63"/>
      <c r="E2" s="63"/>
      <c r="F2" s="3"/>
      <c r="G2" s="3"/>
      <c r="H2" s="2"/>
    </row>
    <row r="3" spans="1:8" s="1" customFormat="1" ht="15">
      <c r="A3" s="433"/>
      <c r="B3" s="433"/>
      <c r="C3" s="63"/>
      <c r="D3" s="63"/>
      <c r="E3" s="63"/>
      <c r="F3" s="3"/>
      <c r="G3" s="3"/>
      <c r="H3" s="2"/>
    </row>
    <row r="4" spans="1:9" s="1" customFormat="1" ht="15">
      <c r="A4" s="433"/>
      <c r="B4" s="433"/>
      <c r="C4" s="393"/>
      <c r="D4" s="393"/>
      <c r="E4" s="393"/>
      <c r="F4" s="393"/>
      <c r="G4" s="393"/>
      <c r="H4" s="393"/>
      <c r="I4" s="393"/>
    </row>
    <row r="5" spans="1:12" s="1" customFormat="1" ht="15">
      <c r="A5" s="433"/>
      <c r="B5" s="433"/>
      <c r="C5" s="393"/>
      <c r="D5" s="393"/>
      <c r="E5" s="393"/>
      <c r="F5" s="393"/>
      <c r="G5" s="393"/>
      <c r="H5" s="393"/>
      <c r="I5" s="393"/>
      <c r="J5" s="73"/>
      <c r="L5" s="20"/>
    </row>
    <row r="6" spans="1:12" s="1" customFormat="1" ht="15">
      <c r="A6" s="433"/>
      <c r="B6" s="433"/>
      <c r="C6" s="434"/>
      <c r="D6" s="434"/>
      <c r="E6" s="434"/>
      <c r="F6" s="434"/>
      <c r="G6" s="434"/>
      <c r="H6" s="434"/>
      <c r="I6" s="434"/>
      <c r="L6" s="1" t="s">
        <v>324</v>
      </c>
    </row>
    <row r="7" spans="1:9" s="1" customFormat="1" ht="15">
      <c r="A7" s="435"/>
      <c r="B7" s="435"/>
      <c r="C7" s="434"/>
      <c r="D7" s="434"/>
      <c r="E7" s="434"/>
      <c r="F7" s="434"/>
      <c r="G7" s="434"/>
      <c r="H7" s="434"/>
      <c r="I7" s="434"/>
    </row>
    <row r="8" spans="1:9" s="1" customFormat="1" ht="16.5" thickBot="1">
      <c r="A8" s="8"/>
      <c r="B8" s="8"/>
      <c r="C8" s="217"/>
      <c r="D8" s="217"/>
      <c r="E8" s="217"/>
      <c r="F8" s="217"/>
      <c r="G8" s="217"/>
      <c r="H8" s="217"/>
      <c r="I8" s="217"/>
    </row>
    <row r="9" spans="1:9" s="1" customFormat="1" ht="24" customHeight="1">
      <c r="A9" s="437" t="s">
        <v>868</v>
      </c>
      <c r="B9" s="438"/>
      <c r="C9" s="438"/>
      <c r="D9" s="438"/>
      <c r="E9" s="438"/>
      <c r="F9" s="438"/>
      <c r="G9" s="438"/>
      <c r="H9" s="438"/>
      <c r="I9" s="439"/>
    </row>
    <row r="10" spans="1:9" s="1" customFormat="1" ht="30" customHeight="1" thickBot="1">
      <c r="A10" s="440" t="s">
        <v>672</v>
      </c>
      <c r="B10" s="441"/>
      <c r="C10" s="441"/>
      <c r="D10" s="441"/>
      <c r="E10" s="441"/>
      <c r="F10" s="441"/>
      <c r="G10" s="441"/>
      <c r="H10" s="441"/>
      <c r="I10" s="442"/>
    </row>
    <row r="11" spans="1:9" s="1" customFormat="1" ht="15">
      <c r="A11" s="6"/>
      <c r="B11" s="6"/>
      <c r="C11" s="6"/>
      <c r="D11" s="6"/>
      <c r="E11" s="6"/>
      <c r="F11" s="6"/>
      <c r="G11" s="6"/>
      <c r="H11" s="6"/>
      <c r="I11" s="6"/>
    </row>
    <row r="12" spans="1:9" s="1" customFormat="1" ht="15.75" thickBot="1">
      <c r="A12" s="6"/>
      <c r="B12" s="6"/>
      <c r="C12" s="6"/>
      <c r="D12" s="6"/>
      <c r="E12" s="6"/>
      <c r="F12" s="6"/>
      <c r="G12" s="6"/>
      <c r="H12" s="6"/>
      <c r="I12" s="6"/>
    </row>
    <row r="13" spans="1:12" s="1" customFormat="1" ht="54.75" customHeight="1" thickBot="1">
      <c r="A13" s="436" t="s">
        <v>325</v>
      </c>
      <c r="B13" s="436"/>
      <c r="C13" s="428" t="s">
        <v>326</v>
      </c>
      <c r="D13" s="428"/>
      <c r="E13" s="428"/>
      <c r="F13" s="428"/>
      <c r="G13" s="66" t="s">
        <v>252</v>
      </c>
      <c r="H13" s="78" t="s">
        <v>327</v>
      </c>
      <c r="I13" s="66" t="s">
        <v>328</v>
      </c>
      <c r="K13" s="73"/>
      <c r="L13" s="20"/>
    </row>
    <row r="14" spans="1:9" s="1" customFormat="1" ht="36.75" customHeight="1" thickBot="1">
      <c r="A14" s="443" t="s">
        <v>698</v>
      </c>
      <c r="B14" s="443"/>
      <c r="C14" s="444" t="s">
        <v>99</v>
      </c>
      <c r="D14" s="444"/>
      <c r="E14" s="444"/>
      <c r="F14" s="444"/>
      <c r="G14" s="79">
        <v>0</v>
      </c>
      <c r="H14" s="79">
        <v>5064614.85</v>
      </c>
      <c r="I14" s="79">
        <v>5064614.85</v>
      </c>
    </row>
    <row r="15" spans="1:9" s="1" customFormat="1" ht="25.5" customHeight="1" thickBot="1">
      <c r="A15" s="445" t="s">
        <v>100</v>
      </c>
      <c r="B15" s="445"/>
      <c r="C15" s="445"/>
      <c r="D15" s="445"/>
      <c r="E15" s="445"/>
      <c r="F15" s="445"/>
      <c r="G15" s="80">
        <f>SUM(G14:G14)</f>
        <v>0</v>
      </c>
      <c r="H15" s="80">
        <f>SUM(H14:H14)</f>
        <v>5064614.85</v>
      </c>
      <c r="I15" s="80">
        <f>SUM(I14:I14)</f>
        <v>5064614.85</v>
      </c>
    </row>
    <row r="16" spans="1:9" s="1" customFormat="1" ht="36.75" customHeight="1" thickBot="1">
      <c r="A16" s="443" t="s">
        <v>703</v>
      </c>
      <c r="B16" s="443"/>
      <c r="C16" s="444" t="s">
        <v>101</v>
      </c>
      <c r="D16" s="444"/>
      <c r="E16" s="444"/>
      <c r="F16" s="444"/>
      <c r="G16" s="79">
        <v>14000000</v>
      </c>
      <c r="H16" s="79">
        <v>14120000</v>
      </c>
      <c r="I16" s="79">
        <v>14120000</v>
      </c>
    </row>
    <row r="17" spans="1:9" s="1" customFormat="1" ht="36.75" customHeight="1" thickBot="1">
      <c r="A17" s="443" t="s">
        <v>704</v>
      </c>
      <c r="B17" s="443"/>
      <c r="C17" s="444" t="s">
        <v>329</v>
      </c>
      <c r="D17" s="444"/>
      <c r="E17" s="444"/>
      <c r="F17" s="444"/>
      <c r="G17" s="79">
        <v>52000</v>
      </c>
      <c r="H17" s="79">
        <v>52400</v>
      </c>
      <c r="I17" s="79">
        <f>H17</f>
        <v>52400</v>
      </c>
    </row>
    <row r="18" spans="1:11" s="1" customFormat="1" ht="25.5" customHeight="1" thickBot="1">
      <c r="A18" s="445" t="s">
        <v>103</v>
      </c>
      <c r="B18" s="445"/>
      <c r="C18" s="445"/>
      <c r="D18" s="445"/>
      <c r="E18" s="445"/>
      <c r="F18" s="445"/>
      <c r="G18" s="80">
        <f>SUM(G16:G17)</f>
        <v>14052000</v>
      </c>
      <c r="H18" s="80">
        <f>SUM(H16:H17)</f>
        <v>14172400</v>
      </c>
      <c r="I18" s="80">
        <f>SUM(I16:I17)</f>
        <v>14172400</v>
      </c>
      <c r="K18" s="1" t="s">
        <v>330</v>
      </c>
    </row>
    <row r="19" spans="1:9" s="1" customFormat="1" ht="26.25" customHeight="1" thickBot="1">
      <c r="A19" s="404" t="s">
        <v>89</v>
      </c>
      <c r="B19" s="404"/>
      <c r="C19" s="404"/>
      <c r="D19" s="404"/>
      <c r="E19" s="404"/>
      <c r="F19" s="404"/>
      <c r="G19" s="71">
        <f>G18+G15</f>
        <v>14052000</v>
      </c>
      <c r="H19" s="71">
        <f>H18+H15</f>
        <v>19237014.85</v>
      </c>
      <c r="I19" s="71">
        <f>I18+I15</f>
        <v>19237014.85</v>
      </c>
    </row>
    <row r="20" s="1" customFormat="1" ht="15"/>
    <row r="21" spans="1:9" s="1" customFormat="1" ht="15">
      <c r="A21" s="405" t="s">
        <v>97</v>
      </c>
      <c r="B21" s="405"/>
      <c r="C21" s="405"/>
      <c r="D21" s="405"/>
      <c r="F21" s="11"/>
      <c r="G21" s="405" t="s">
        <v>97</v>
      </c>
      <c r="H21" s="405"/>
      <c r="I21" s="405"/>
    </row>
    <row r="22" spans="1:8" s="1" customFormat="1" ht="18.75">
      <c r="A22" s="446" t="s">
        <v>98</v>
      </c>
      <c r="B22" s="446"/>
      <c r="C22" s="446"/>
      <c r="E22" s="12"/>
      <c r="F22" s="6"/>
      <c r="G22" s="446" t="s">
        <v>331</v>
      </c>
      <c r="H22" s="446"/>
    </row>
    <row r="23" s="1" customFormat="1" ht="15"/>
  </sheetData>
  <sheetProtection/>
  <mergeCells count="26">
    <mergeCell ref="A18:F18"/>
    <mergeCell ref="A19:F19"/>
    <mergeCell ref="A22:C22"/>
    <mergeCell ref="G22:H22"/>
    <mergeCell ref="G21:I21"/>
    <mergeCell ref="A21:D21"/>
    <mergeCell ref="A14:B14"/>
    <mergeCell ref="C14:F14"/>
    <mergeCell ref="A15:F15"/>
    <mergeCell ref="A16:B16"/>
    <mergeCell ref="C16:F16"/>
    <mergeCell ref="A17:B17"/>
    <mergeCell ref="C17:F17"/>
    <mergeCell ref="A6:B6"/>
    <mergeCell ref="C6:I7"/>
    <mergeCell ref="A7:B7"/>
    <mergeCell ref="A13:B13"/>
    <mergeCell ref="C13:F13"/>
    <mergeCell ref="A9:I9"/>
    <mergeCell ref="A10:I10"/>
    <mergeCell ref="A1:B1"/>
    <mergeCell ref="A2:B2"/>
    <mergeCell ref="A3:B3"/>
    <mergeCell ref="A4:B4"/>
    <mergeCell ref="C4:I5"/>
    <mergeCell ref="A5:B5"/>
  </mergeCells>
  <printOptions/>
  <pageMargins left="0.16" right="0.16" top="0.22" bottom="0.75" header="0.22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187"/>
  <sheetViews>
    <sheetView rightToLeft="1" zoomScaleSheetLayoutView="110" zoomScalePageLayoutView="0" workbookViewId="0" topLeftCell="A154">
      <selection activeCell="B172" sqref="B172"/>
    </sheetView>
  </sheetViews>
  <sheetFormatPr defaultColWidth="11.421875" defaultRowHeight="15"/>
  <cols>
    <col min="1" max="1" width="16.421875" style="1" customWidth="1"/>
    <col min="2" max="2" width="32.00390625" style="1" customWidth="1"/>
    <col min="3" max="3" width="14.00390625" style="1" customWidth="1"/>
    <col min="4" max="4" width="12.28125" style="1" customWidth="1"/>
    <col min="5" max="5" width="13.421875" style="1" customWidth="1"/>
    <col min="6" max="6" width="14.00390625" style="1" customWidth="1"/>
    <col min="7" max="7" width="13.7109375" style="1" customWidth="1"/>
    <col min="8" max="8" width="14.28125" style="1" customWidth="1"/>
    <col min="9" max="9" width="12.421875" style="1" customWidth="1"/>
    <col min="10" max="10" width="14.140625" style="1" customWidth="1"/>
    <col min="12" max="13" width="14.421875" style="0" customWidth="1"/>
  </cols>
  <sheetData>
    <row r="1" spans="1:11" ht="15">
      <c r="A1" s="136"/>
      <c r="B1" s="10"/>
      <c r="C1" s="10"/>
      <c r="D1" s="10"/>
      <c r="E1" s="10"/>
      <c r="F1" s="10"/>
      <c r="G1" s="3"/>
      <c r="H1" s="3"/>
      <c r="I1" s="3"/>
      <c r="J1" s="2"/>
      <c r="K1" s="1"/>
    </row>
    <row r="2" spans="1:11" ht="15">
      <c r="A2" s="136"/>
      <c r="B2" s="9"/>
      <c r="C2" s="9"/>
      <c r="D2" s="9"/>
      <c r="E2" s="9"/>
      <c r="F2" s="9"/>
      <c r="G2" s="3"/>
      <c r="H2" s="3"/>
      <c r="I2" s="3"/>
      <c r="J2" s="2"/>
      <c r="K2" s="1"/>
    </row>
    <row r="3" spans="1:11" ht="15">
      <c r="A3" s="136"/>
      <c r="B3" s="9"/>
      <c r="C3" s="9"/>
      <c r="D3" s="9"/>
      <c r="E3" s="9"/>
      <c r="F3" s="9"/>
      <c r="G3" s="3"/>
      <c r="H3" s="3"/>
      <c r="I3" s="3"/>
      <c r="J3" s="2"/>
      <c r="K3" s="1"/>
    </row>
    <row r="4" spans="1:11" ht="15">
      <c r="A4" s="136"/>
      <c r="B4" s="9"/>
      <c r="C4" s="9"/>
      <c r="D4" s="9"/>
      <c r="E4" s="9"/>
      <c r="F4" s="9"/>
      <c r="G4" s="3"/>
      <c r="H4" s="3"/>
      <c r="I4" s="3"/>
      <c r="K4" s="1"/>
    </row>
    <row r="5" spans="1:9" s="1" customFormat="1" ht="15">
      <c r="A5" s="137"/>
      <c r="B5" s="9"/>
      <c r="C5" s="9"/>
      <c r="D5" s="9"/>
      <c r="E5" s="9"/>
      <c r="F5" s="9"/>
      <c r="G5" s="3"/>
      <c r="H5" s="3"/>
      <c r="I5" s="3"/>
    </row>
    <row r="6" spans="1:9" s="1" customFormat="1" ht="30.75" customHeight="1" thickBot="1">
      <c r="A6" s="214"/>
      <c r="B6" s="9"/>
      <c r="C6" s="9"/>
      <c r="D6" s="9"/>
      <c r="E6" s="9"/>
      <c r="F6" s="9"/>
      <c r="G6" s="3"/>
      <c r="H6" s="3"/>
      <c r="I6" s="3"/>
    </row>
    <row r="7" spans="1:11" ht="28.5" customHeight="1" thickBot="1">
      <c r="A7" s="136"/>
      <c r="B7" s="463" t="s">
        <v>869</v>
      </c>
      <c r="C7" s="464"/>
      <c r="D7" s="464"/>
      <c r="E7" s="464"/>
      <c r="F7" s="464"/>
      <c r="G7" s="464"/>
      <c r="H7" s="464"/>
      <c r="I7" s="465"/>
      <c r="K7" s="1"/>
    </row>
    <row r="8" spans="1:12" ht="12.75" customHeight="1" thickBot="1">
      <c r="A8" s="4"/>
      <c r="B8" s="4"/>
      <c r="C8" s="4"/>
      <c r="D8" s="4"/>
      <c r="E8" s="4"/>
      <c r="F8" s="4"/>
      <c r="G8" s="4"/>
      <c r="H8" s="4"/>
      <c r="I8" s="4"/>
      <c r="K8" s="1"/>
      <c r="L8" s="14"/>
    </row>
    <row r="9" spans="1:11" ht="16.5" thickBot="1" thickTop="1">
      <c r="A9" s="458" t="s">
        <v>0</v>
      </c>
      <c r="B9" s="454" t="s">
        <v>1</v>
      </c>
      <c r="C9" s="460" t="s">
        <v>2</v>
      </c>
      <c r="D9" s="461"/>
      <c r="E9" s="461"/>
      <c r="F9" s="462"/>
      <c r="G9" s="454" t="s">
        <v>6</v>
      </c>
      <c r="H9" s="452" t="s">
        <v>7</v>
      </c>
      <c r="I9" s="454" t="s">
        <v>817</v>
      </c>
      <c r="J9" s="454" t="s">
        <v>818</v>
      </c>
      <c r="K9" s="1"/>
    </row>
    <row r="10" spans="1:10" ht="27" customHeight="1" thickBot="1" thickTop="1">
      <c r="A10" s="459"/>
      <c r="B10" s="455"/>
      <c r="C10" s="307" t="s">
        <v>711</v>
      </c>
      <c r="D10" s="307" t="s">
        <v>93</v>
      </c>
      <c r="E10" s="307" t="s">
        <v>4</v>
      </c>
      <c r="F10" s="306" t="s">
        <v>5</v>
      </c>
      <c r="G10" s="455"/>
      <c r="H10" s="453"/>
      <c r="I10" s="455"/>
      <c r="J10" s="455"/>
    </row>
    <row r="11" spans="1:10" ht="24" customHeight="1" thickTop="1">
      <c r="A11" s="126" t="s">
        <v>449</v>
      </c>
      <c r="B11" s="128" t="s">
        <v>9</v>
      </c>
      <c r="C11" s="129">
        <v>455200</v>
      </c>
      <c r="D11" s="129">
        <v>98049.8</v>
      </c>
      <c r="E11" s="129">
        <v>12000</v>
      </c>
      <c r="F11" s="129">
        <f>C11+D11+E11</f>
        <v>565249.8</v>
      </c>
      <c r="G11" s="129">
        <v>563809.12</v>
      </c>
      <c r="H11" s="129">
        <v>563809.12</v>
      </c>
      <c r="I11" s="129">
        <f>G11-H11</f>
        <v>0</v>
      </c>
      <c r="J11" s="129">
        <f>F11-G11</f>
        <v>1440.6800000000512</v>
      </c>
    </row>
    <row r="12" spans="1:10" s="131" customFormat="1" ht="16.5" customHeight="1">
      <c r="A12" s="126" t="s">
        <v>450</v>
      </c>
      <c r="B12" s="128" t="s">
        <v>10</v>
      </c>
      <c r="C12" s="129">
        <v>10000</v>
      </c>
      <c r="D12" s="129">
        <v>0</v>
      </c>
      <c r="E12" s="129">
        <v>0</v>
      </c>
      <c r="F12" s="129">
        <f aca="true" t="shared" si="0" ref="F12:F28">C12+D12+E12</f>
        <v>10000</v>
      </c>
      <c r="G12" s="129">
        <v>0</v>
      </c>
      <c r="H12" s="129">
        <v>0</v>
      </c>
      <c r="I12" s="129">
        <f aca="true" t="shared" si="1" ref="I12:I29">G12-H12</f>
        <v>0</v>
      </c>
      <c r="J12" s="129">
        <f aca="true" t="shared" si="2" ref="J12:J29">F12-G12</f>
        <v>10000</v>
      </c>
    </row>
    <row r="13" spans="1:10" s="131" customFormat="1" ht="16.5" customHeight="1">
      <c r="A13" s="126" t="s">
        <v>451</v>
      </c>
      <c r="B13" s="128" t="s">
        <v>11</v>
      </c>
      <c r="C13" s="129">
        <v>50000</v>
      </c>
      <c r="D13" s="129">
        <v>0</v>
      </c>
      <c r="E13" s="129">
        <v>-42000</v>
      </c>
      <c r="F13" s="129">
        <f t="shared" si="0"/>
        <v>8000</v>
      </c>
      <c r="G13" s="129">
        <v>0</v>
      </c>
      <c r="H13" s="129">
        <v>0</v>
      </c>
      <c r="I13" s="129">
        <f t="shared" si="1"/>
        <v>0</v>
      </c>
      <c r="J13" s="129">
        <f t="shared" si="2"/>
        <v>8000</v>
      </c>
    </row>
    <row r="14" spans="1:10" s="131" customFormat="1" ht="16.5" customHeight="1">
      <c r="A14" s="126" t="s">
        <v>452</v>
      </c>
      <c r="B14" s="128" t="s">
        <v>12</v>
      </c>
      <c r="C14" s="129">
        <v>20000</v>
      </c>
      <c r="D14" s="129">
        <v>0</v>
      </c>
      <c r="E14" s="129">
        <v>-5000</v>
      </c>
      <c r="F14" s="129">
        <f t="shared" si="0"/>
        <v>15000</v>
      </c>
      <c r="G14" s="129">
        <v>6180</v>
      </c>
      <c r="H14" s="129">
        <v>6180</v>
      </c>
      <c r="I14" s="129">
        <f t="shared" si="1"/>
        <v>0</v>
      </c>
      <c r="J14" s="129">
        <f t="shared" si="2"/>
        <v>8820</v>
      </c>
    </row>
    <row r="15" spans="1:10" s="131" customFormat="1" ht="16.5" customHeight="1">
      <c r="A15" s="126" t="s">
        <v>453</v>
      </c>
      <c r="B15" s="128" t="s">
        <v>13</v>
      </c>
      <c r="C15" s="129">
        <v>0</v>
      </c>
      <c r="D15" s="129">
        <v>0</v>
      </c>
      <c r="E15" s="129">
        <v>0</v>
      </c>
      <c r="F15" s="129">
        <f t="shared" si="0"/>
        <v>0</v>
      </c>
      <c r="G15" s="129">
        <v>0</v>
      </c>
      <c r="H15" s="129">
        <v>0</v>
      </c>
      <c r="I15" s="129">
        <f t="shared" si="1"/>
        <v>0</v>
      </c>
      <c r="J15" s="129">
        <f t="shared" si="2"/>
        <v>0</v>
      </c>
    </row>
    <row r="16" spans="1:10" s="131" customFormat="1" ht="16.5" customHeight="1">
      <c r="A16" s="126" t="s">
        <v>454</v>
      </c>
      <c r="B16" s="128" t="s">
        <v>14</v>
      </c>
      <c r="C16" s="129">
        <v>21000</v>
      </c>
      <c r="D16" s="129">
        <v>20402</v>
      </c>
      <c r="E16" s="129">
        <v>0</v>
      </c>
      <c r="F16" s="129">
        <f t="shared" si="0"/>
        <v>41402</v>
      </c>
      <c r="G16" s="129">
        <v>40804</v>
      </c>
      <c r="H16" s="129">
        <v>20529.48</v>
      </c>
      <c r="I16" s="129">
        <f t="shared" si="1"/>
        <v>20274.52</v>
      </c>
      <c r="J16" s="129">
        <f t="shared" si="2"/>
        <v>598</v>
      </c>
    </row>
    <row r="17" spans="1:10" s="131" customFormat="1" ht="16.5" customHeight="1">
      <c r="A17" s="126" t="s">
        <v>455</v>
      </c>
      <c r="B17" s="128" t="s">
        <v>819</v>
      </c>
      <c r="C17" s="129">
        <v>0</v>
      </c>
      <c r="D17" s="129">
        <v>0</v>
      </c>
      <c r="E17" s="129">
        <v>30000</v>
      </c>
      <c r="F17" s="129">
        <f>C17+D17+E17</f>
        <v>30000</v>
      </c>
      <c r="G17" s="129">
        <v>29367.01</v>
      </c>
      <c r="H17" s="129">
        <v>29077.09</v>
      </c>
      <c r="I17" s="129">
        <f>G17-H17</f>
        <v>289.91999999999825</v>
      </c>
      <c r="J17" s="129">
        <f>F17-G17</f>
        <v>632.9900000000016</v>
      </c>
    </row>
    <row r="18" spans="1:10" s="131" customFormat="1" ht="16.5" customHeight="1">
      <c r="A18" s="126" t="s">
        <v>456</v>
      </c>
      <c r="B18" s="128" t="s">
        <v>16</v>
      </c>
      <c r="C18" s="129">
        <v>50000</v>
      </c>
      <c r="D18" s="129">
        <v>0</v>
      </c>
      <c r="E18" s="129">
        <v>-30000</v>
      </c>
      <c r="F18" s="129">
        <f t="shared" si="0"/>
        <v>20000</v>
      </c>
      <c r="G18" s="129">
        <v>10000</v>
      </c>
      <c r="H18" s="129">
        <v>10000</v>
      </c>
      <c r="I18" s="129">
        <f t="shared" si="1"/>
        <v>0</v>
      </c>
      <c r="J18" s="129">
        <f t="shared" si="2"/>
        <v>10000</v>
      </c>
    </row>
    <row r="19" spans="1:10" s="131" customFormat="1" ht="16.5" customHeight="1">
      <c r="A19" s="126" t="s">
        <v>457</v>
      </c>
      <c r="B19" s="128" t="s">
        <v>17</v>
      </c>
      <c r="C19" s="129">
        <v>100000</v>
      </c>
      <c r="D19" s="129">
        <v>0</v>
      </c>
      <c r="E19" s="129">
        <v>-45000</v>
      </c>
      <c r="F19" s="129">
        <f t="shared" si="0"/>
        <v>55000</v>
      </c>
      <c r="G19" s="129">
        <v>32940</v>
      </c>
      <c r="H19" s="129">
        <v>32940</v>
      </c>
      <c r="I19" s="129">
        <f t="shared" si="1"/>
        <v>0</v>
      </c>
      <c r="J19" s="129">
        <f t="shared" si="2"/>
        <v>22060</v>
      </c>
    </row>
    <row r="20" spans="1:10" s="131" customFormat="1" ht="16.5" customHeight="1">
      <c r="A20" s="126" t="s">
        <v>458</v>
      </c>
      <c r="B20" s="128" t="s">
        <v>470</v>
      </c>
      <c r="C20" s="129">
        <v>75000</v>
      </c>
      <c r="D20" s="129">
        <v>0</v>
      </c>
      <c r="E20" s="129">
        <v>68500</v>
      </c>
      <c r="F20" s="129">
        <f t="shared" si="0"/>
        <v>143500</v>
      </c>
      <c r="G20" s="129">
        <v>143096.8</v>
      </c>
      <c r="H20" s="129">
        <v>122980</v>
      </c>
      <c r="I20" s="129">
        <f t="shared" si="1"/>
        <v>20116.79999999999</v>
      </c>
      <c r="J20" s="129">
        <f t="shared" si="2"/>
        <v>403.20000000001164</v>
      </c>
    </row>
    <row r="21" spans="1:10" s="131" customFormat="1" ht="16.5" customHeight="1">
      <c r="A21" s="126" t="s">
        <v>459</v>
      </c>
      <c r="B21" s="128" t="s">
        <v>460</v>
      </c>
      <c r="C21" s="129">
        <v>50000</v>
      </c>
      <c r="D21" s="129">
        <v>0</v>
      </c>
      <c r="E21" s="129">
        <v>-35000</v>
      </c>
      <c r="F21" s="129">
        <f t="shared" si="0"/>
        <v>15000</v>
      </c>
      <c r="G21" s="129">
        <v>0</v>
      </c>
      <c r="H21" s="129">
        <v>0</v>
      </c>
      <c r="I21" s="129">
        <f t="shared" si="1"/>
        <v>0</v>
      </c>
      <c r="J21" s="129">
        <f t="shared" si="2"/>
        <v>15000</v>
      </c>
    </row>
    <row r="22" spans="1:10" s="131" customFormat="1" ht="16.5" customHeight="1">
      <c r="A22" s="126" t="s">
        <v>461</v>
      </c>
      <c r="B22" s="128" t="s">
        <v>18</v>
      </c>
      <c r="C22" s="129">
        <v>5000</v>
      </c>
      <c r="D22" s="129">
        <v>0</v>
      </c>
      <c r="E22" s="129">
        <v>0</v>
      </c>
      <c r="F22" s="129">
        <f t="shared" si="0"/>
        <v>5000</v>
      </c>
      <c r="G22" s="129">
        <v>0</v>
      </c>
      <c r="H22" s="129">
        <v>0</v>
      </c>
      <c r="I22" s="129">
        <f t="shared" si="1"/>
        <v>0</v>
      </c>
      <c r="J22" s="129">
        <f t="shared" si="2"/>
        <v>5000</v>
      </c>
    </row>
    <row r="23" spans="1:10" s="131" customFormat="1" ht="16.5" customHeight="1">
      <c r="A23" s="126" t="s">
        <v>462</v>
      </c>
      <c r="B23" s="128" t="s">
        <v>19</v>
      </c>
      <c r="C23" s="129">
        <v>5000</v>
      </c>
      <c r="D23" s="129">
        <v>3500</v>
      </c>
      <c r="E23" s="129">
        <v>0</v>
      </c>
      <c r="F23" s="129">
        <f t="shared" si="0"/>
        <v>8500</v>
      </c>
      <c r="G23" s="129">
        <v>3500</v>
      </c>
      <c r="H23" s="129">
        <v>0</v>
      </c>
      <c r="I23" s="129">
        <f t="shared" si="1"/>
        <v>3500</v>
      </c>
      <c r="J23" s="129">
        <f t="shared" si="2"/>
        <v>5000</v>
      </c>
    </row>
    <row r="24" spans="1:10" s="131" customFormat="1" ht="16.5" customHeight="1">
      <c r="A24" s="126" t="s">
        <v>463</v>
      </c>
      <c r="B24" s="128" t="s">
        <v>464</v>
      </c>
      <c r="C24" s="129">
        <v>200000</v>
      </c>
      <c r="D24" s="129">
        <v>41520.79</v>
      </c>
      <c r="E24" s="129">
        <v>40000</v>
      </c>
      <c r="F24" s="129">
        <f t="shared" si="0"/>
        <v>281520.79000000004</v>
      </c>
      <c r="G24" s="129">
        <v>233842.05</v>
      </c>
      <c r="H24" s="129">
        <v>0</v>
      </c>
      <c r="I24" s="129">
        <f t="shared" si="1"/>
        <v>233842.05</v>
      </c>
      <c r="J24" s="129">
        <f t="shared" si="2"/>
        <v>47678.74000000005</v>
      </c>
    </row>
    <row r="25" spans="1:10" s="131" customFormat="1" ht="16.5" customHeight="1">
      <c r="A25" s="126" t="s">
        <v>465</v>
      </c>
      <c r="B25" s="128" t="s">
        <v>466</v>
      </c>
      <c r="C25" s="129">
        <v>75000</v>
      </c>
      <c r="D25" s="129">
        <v>0</v>
      </c>
      <c r="E25" s="129">
        <v>8500</v>
      </c>
      <c r="F25" s="129">
        <f t="shared" si="0"/>
        <v>83500</v>
      </c>
      <c r="G25" s="129">
        <v>82991.7</v>
      </c>
      <c r="H25" s="129">
        <v>82170</v>
      </c>
      <c r="I25" s="129">
        <f t="shared" si="1"/>
        <v>821.6999999999971</v>
      </c>
      <c r="J25" s="129">
        <f t="shared" si="2"/>
        <v>508.3000000000029</v>
      </c>
    </row>
    <row r="26" spans="1:10" s="131" customFormat="1" ht="15" customHeight="1">
      <c r="A26" s="126" t="s">
        <v>467</v>
      </c>
      <c r="B26" s="128" t="s">
        <v>468</v>
      </c>
      <c r="C26" s="129">
        <v>75000</v>
      </c>
      <c r="D26" s="129">
        <v>0</v>
      </c>
      <c r="E26" s="129">
        <v>6500</v>
      </c>
      <c r="F26" s="129">
        <f t="shared" si="0"/>
        <v>81500</v>
      </c>
      <c r="G26" s="129">
        <v>80880.8</v>
      </c>
      <c r="H26" s="129">
        <v>80080</v>
      </c>
      <c r="I26" s="129">
        <f t="shared" si="1"/>
        <v>800.8000000000029</v>
      </c>
      <c r="J26" s="129">
        <f t="shared" si="2"/>
        <v>619.1999999999971</v>
      </c>
    </row>
    <row r="27" spans="1:10" s="131" customFormat="1" ht="15" customHeight="1">
      <c r="A27" s="126" t="s">
        <v>469</v>
      </c>
      <c r="B27" s="128" t="s">
        <v>111</v>
      </c>
      <c r="C27" s="129">
        <v>5000</v>
      </c>
      <c r="D27" s="129">
        <v>0</v>
      </c>
      <c r="E27" s="129">
        <v>0</v>
      </c>
      <c r="F27" s="129">
        <f t="shared" si="0"/>
        <v>5000</v>
      </c>
      <c r="G27" s="129">
        <v>0</v>
      </c>
      <c r="H27" s="129">
        <v>0</v>
      </c>
      <c r="I27" s="129">
        <f t="shared" si="1"/>
        <v>0</v>
      </c>
      <c r="J27" s="129">
        <f t="shared" si="2"/>
        <v>5000</v>
      </c>
    </row>
    <row r="28" spans="1:10" s="131" customFormat="1" ht="15" customHeight="1">
      <c r="A28" s="126" t="s">
        <v>471</v>
      </c>
      <c r="B28" s="128" t="s">
        <v>472</v>
      </c>
      <c r="C28" s="129">
        <v>100000</v>
      </c>
      <c r="D28" s="129">
        <v>0</v>
      </c>
      <c r="E28" s="129">
        <v>30000</v>
      </c>
      <c r="F28" s="129">
        <f t="shared" si="0"/>
        <v>130000</v>
      </c>
      <c r="G28" s="129">
        <v>127398</v>
      </c>
      <c r="H28" s="129">
        <v>127398</v>
      </c>
      <c r="I28" s="129">
        <f t="shared" si="1"/>
        <v>0</v>
      </c>
      <c r="J28" s="129">
        <f t="shared" si="2"/>
        <v>2602</v>
      </c>
    </row>
    <row r="29" spans="1:10" s="131" customFormat="1" ht="15" customHeight="1">
      <c r="A29" s="126" t="s">
        <v>473</v>
      </c>
      <c r="B29" s="128" t="s">
        <v>112</v>
      </c>
      <c r="C29" s="129">
        <v>50000</v>
      </c>
      <c r="D29" s="129">
        <v>0</v>
      </c>
      <c r="E29" s="129">
        <v>1500</v>
      </c>
      <c r="F29" s="129">
        <f>C29+D29+E29</f>
        <v>51500</v>
      </c>
      <c r="G29" s="129">
        <v>48735.34</v>
      </c>
      <c r="H29" s="129">
        <v>48735.34</v>
      </c>
      <c r="I29" s="129">
        <f t="shared" si="1"/>
        <v>0</v>
      </c>
      <c r="J29" s="129">
        <f t="shared" si="2"/>
        <v>2764.6600000000035</v>
      </c>
    </row>
    <row r="30" spans="1:10" s="131" customFormat="1" ht="15" customHeight="1">
      <c r="A30" s="448" t="s">
        <v>474</v>
      </c>
      <c r="B30" s="449"/>
      <c r="C30" s="133">
        <f aca="true" t="shared" si="3" ref="C30:J30">SUM(C11:C29)</f>
        <v>1346200</v>
      </c>
      <c r="D30" s="133">
        <f t="shared" si="3"/>
        <v>163472.59</v>
      </c>
      <c r="E30" s="133">
        <f t="shared" si="3"/>
        <v>40000</v>
      </c>
      <c r="F30" s="133">
        <f t="shared" si="3"/>
        <v>1549672.59</v>
      </c>
      <c r="G30" s="133">
        <f t="shared" si="3"/>
        <v>1403544.82</v>
      </c>
      <c r="H30" s="133">
        <f t="shared" si="3"/>
        <v>1123899.03</v>
      </c>
      <c r="I30" s="133">
        <f t="shared" si="3"/>
        <v>279645.79</v>
      </c>
      <c r="J30" s="133">
        <f t="shared" si="3"/>
        <v>146127.7700000001</v>
      </c>
    </row>
    <row r="31" spans="1:10" s="131" customFormat="1" ht="18.75" customHeight="1">
      <c r="A31" s="126" t="s">
        <v>475</v>
      </c>
      <c r="B31" s="135" t="s">
        <v>20</v>
      </c>
      <c r="C31" s="129">
        <v>21000000</v>
      </c>
      <c r="D31" s="300">
        <v>0</v>
      </c>
      <c r="E31" s="129">
        <v>0</v>
      </c>
      <c r="F31" s="129">
        <f>C31+D31+E31</f>
        <v>21000000</v>
      </c>
      <c r="G31" s="300">
        <v>19055786.49</v>
      </c>
      <c r="H31" s="300">
        <v>19055786.49</v>
      </c>
      <c r="I31" s="130">
        <f>G31-H31</f>
        <v>0</v>
      </c>
      <c r="J31" s="130">
        <f>F31-G31</f>
        <v>1944213.5100000016</v>
      </c>
    </row>
    <row r="32" spans="1:10" s="131" customFormat="1" ht="18.75" customHeight="1">
      <c r="A32" s="126" t="s">
        <v>476</v>
      </c>
      <c r="B32" s="132" t="s">
        <v>21</v>
      </c>
      <c r="C32" s="129">
        <v>7200000</v>
      </c>
      <c r="D32" s="129">
        <v>0</v>
      </c>
      <c r="E32" s="129">
        <v>0</v>
      </c>
      <c r="F32" s="129">
        <f>C32+D32+E32</f>
        <v>7200000</v>
      </c>
      <c r="G32" s="129">
        <v>6836708.7</v>
      </c>
      <c r="H32" s="130">
        <v>6836708.7</v>
      </c>
      <c r="I32" s="130">
        <f>G32-H32</f>
        <v>0</v>
      </c>
      <c r="J32" s="130">
        <f>F32-G32</f>
        <v>363291.2999999998</v>
      </c>
    </row>
    <row r="33" spans="1:10" s="131" customFormat="1" ht="18.75" customHeight="1">
      <c r="A33" s="126" t="s">
        <v>477</v>
      </c>
      <c r="B33" s="132" t="s">
        <v>22</v>
      </c>
      <c r="C33" s="129">
        <v>300000</v>
      </c>
      <c r="D33" s="300">
        <v>0</v>
      </c>
      <c r="E33" s="129">
        <v>90000</v>
      </c>
      <c r="F33" s="129">
        <f>C33+D33+E33</f>
        <v>390000</v>
      </c>
      <c r="G33" s="300">
        <v>344590.76</v>
      </c>
      <c r="H33" s="301">
        <v>344590.76</v>
      </c>
      <c r="I33" s="130">
        <f>G33-H33</f>
        <v>0</v>
      </c>
      <c r="J33" s="130">
        <f>F33-G33</f>
        <v>45409.23999999999</v>
      </c>
    </row>
    <row r="34" spans="1:10" s="131" customFormat="1" ht="18.75" customHeight="1">
      <c r="A34" s="126" t="s">
        <v>478</v>
      </c>
      <c r="B34" s="132" t="s">
        <v>23</v>
      </c>
      <c r="C34" s="129">
        <v>2000</v>
      </c>
      <c r="D34" s="129">
        <v>0</v>
      </c>
      <c r="E34" s="129">
        <v>5000</v>
      </c>
      <c r="F34" s="129">
        <f>C34+D34+E34</f>
        <v>7000</v>
      </c>
      <c r="G34" s="129">
        <v>3000</v>
      </c>
      <c r="H34" s="130">
        <v>3000</v>
      </c>
      <c r="I34" s="130">
        <f>G34-H34</f>
        <v>0</v>
      </c>
      <c r="J34" s="130">
        <f>F34-G34</f>
        <v>4000</v>
      </c>
    </row>
    <row r="35" spans="1:10" s="131" customFormat="1" ht="18.75" customHeight="1" thickBot="1">
      <c r="A35" s="126" t="s">
        <v>479</v>
      </c>
      <c r="B35" s="132" t="s">
        <v>24</v>
      </c>
      <c r="C35" s="129">
        <v>1204540.71</v>
      </c>
      <c r="D35" s="300">
        <v>0</v>
      </c>
      <c r="E35" s="129">
        <v>0</v>
      </c>
      <c r="F35" s="129">
        <f>C35+D35+E35</f>
        <v>1204540.71</v>
      </c>
      <c r="G35" s="300">
        <v>1023037.41</v>
      </c>
      <c r="H35" s="301">
        <v>1023037.41</v>
      </c>
      <c r="I35" s="130">
        <f>G35-H35</f>
        <v>0</v>
      </c>
      <c r="J35" s="130">
        <f>F35-G35</f>
        <v>181503.29999999993</v>
      </c>
    </row>
    <row r="36" spans="1:10" s="1" customFormat="1" ht="16.5" thickBot="1" thickTop="1">
      <c r="A36" s="458" t="s">
        <v>0</v>
      </c>
      <c r="B36" s="454" t="s">
        <v>1</v>
      </c>
      <c r="C36" s="460" t="s">
        <v>2</v>
      </c>
      <c r="D36" s="461"/>
      <c r="E36" s="461"/>
      <c r="F36" s="462"/>
      <c r="G36" s="454" t="s">
        <v>6</v>
      </c>
      <c r="H36" s="452" t="s">
        <v>7</v>
      </c>
      <c r="I36" s="454" t="s">
        <v>817</v>
      </c>
      <c r="J36" s="454" t="s">
        <v>818</v>
      </c>
    </row>
    <row r="37" spans="1:10" s="1" customFormat="1" ht="27" customHeight="1" thickBot="1" thickTop="1">
      <c r="A37" s="459"/>
      <c r="B37" s="455"/>
      <c r="C37" s="309" t="s">
        <v>711</v>
      </c>
      <c r="D37" s="309" t="s">
        <v>93</v>
      </c>
      <c r="E37" s="309" t="s">
        <v>4</v>
      </c>
      <c r="F37" s="308" t="s">
        <v>5</v>
      </c>
      <c r="G37" s="455"/>
      <c r="H37" s="453"/>
      <c r="I37" s="455"/>
      <c r="J37" s="455"/>
    </row>
    <row r="38" spans="1:10" s="1" customFormat="1" ht="24" customHeight="1" thickTop="1">
      <c r="A38" s="126" t="s">
        <v>480</v>
      </c>
      <c r="B38" s="132" t="s">
        <v>481</v>
      </c>
      <c r="C38" s="129">
        <v>333000</v>
      </c>
      <c r="D38" s="300">
        <v>0</v>
      </c>
      <c r="E38" s="129">
        <v>-95000</v>
      </c>
      <c r="F38" s="129">
        <f>C38+D38+E38</f>
        <v>238000</v>
      </c>
      <c r="G38" s="300">
        <v>108000</v>
      </c>
      <c r="H38" s="301">
        <v>108000</v>
      </c>
      <c r="I38" s="130">
        <f>G38-H38</f>
        <v>0</v>
      </c>
      <c r="J38" s="130">
        <f>F38-G38</f>
        <v>130000</v>
      </c>
    </row>
    <row r="39" spans="1:10" s="131" customFormat="1" ht="20.25" customHeight="1">
      <c r="A39" s="126" t="s">
        <v>482</v>
      </c>
      <c r="B39" s="128" t="s">
        <v>483</v>
      </c>
      <c r="C39" s="129">
        <v>0</v>
      </c>
      <c r="D39" s="129">
        <v>0</v>
      </c>
      <c r="E39" s="129">
        <v>0</v>
      </c>
      <c r="F39" s="129">
        <f>C39+D39+E39</f>
        <v>0</v>
      </c>
      <c r="G39" s="129">
        <v>0</v>
      </c>
      <c r="H39" s="130">
        <v>0</v>
      </c>
      <c r="I39" s="130">
        <f>G39-H39</f>
        <v>0</v>
      </c>
      <c r="J39" s="130">
        <f aca="true" t="shared" si="4" ref="J39:J48">F39-G39</f>
        <v>0</v>
      </c>
    </row>
    <row r="40" spans="1:10" s="131" customFormat="1" ht="20.25" customHeight="1">
      <c r="A40" s="126" t="s">
        <v>484</v>
      </c>
      <c r="B40" s="128" t="s">
        <v>25</v>
      </c>
      <c r="C40" s="129">
        <v>2800000</v>
      </c>
      <c r="D40" s="300">
        <v>0</v>
      </c>
      <c r="E40" s="129">
        <v>0</v>
      </c>
      <c r="F40" s="129">
        <f aca="true" t="shared" si="5" ref="F40:F62">C40+D40+E40</f>
        <v>2800000</v>
      </c>
      <c r="G40" s="300">
        <v>2487506.33</v>
      </c>
      <c r="H40" s="301">
        <v>2487506.33</v>
      </c>
      <c r="I40" s="130">
        <f>G40-H40</f>
        <v>0</v>
      </c>
      <c r="J40" s="130">
        <f>F40-G40</f>
        <v>312493.6699999999</v>
      </c>
    </row>
    <row r="41" spans="1:10" s="131" customFormat="1" ht="20.25" customHeight="1">
      <c r="A41" s="126" t="s">
        <v>714</v>
      </c>
      <c r="B41" s="128" t="s">
        <v>715</v>
      </c>
      <c r="C41" s="129">
        <v>0</v>
      </c>
      <c r="D41" s="129">
        <v>0</v>
      </c>
      <c r="E41" s="129">
        <v>0</v>
      </c>
      <c r="F41" s="129">
        <f t="shared" si="5"/>
        <v>0</v>
      </c>
      <c r="G41" s="129">
        <v>0</v>
      </c>
      <c r="H41" s="130">
        <v>0</v>
      </c>
      <c r="I41" s="130">
        <f>G41-H41</f>
        <v>0</v>
      </c>
      <c r="J41" s="130">
        <f>F41-G41</f>
        <v>0</v>
      </c>
    </row>
    <row r="42" spans="1:10" s="131" customFormat="1" ht="20.25" customHeight="1">
      <c r="A42" s="126" t="s">
        <v>485</v>
      </c>
      <c r="B42" s="132" t="s">
        <v>26</v>
      </c>
      <c r="C42" s="129">
        <v>540000</v>
      </c>
      <c r="D42" s="300">
        <v>0</v>
      </c>
      <c r="E42" s="129">
        <v>0</v>
      </c>
      <c r="F42" s="129">
        <f t="shared" si="5"/>
        <v>540000</v>
      </c>
      <c r="G42" s="300">
        <v>437112.48</v>
      </c>
      <c r="H42" s="301">
        <v>437112.48</v>
      </c>
      <c r="I42" s="130">
        <f aca="true" t="shared" si="6" ref="I42:I62">G42-H42</f>
        <v>0</v>
      </c>
      <c r="J42" s="130">
        <f t="shared" si="4"/>
        <v>102887.52000000002</v>
      </c>
    </row>
    <row r="43" spans="1:10" s="131" customFormat="1" ht="20.25" customHeight="1">
      <c r="A43" s="126" t="s">
        <v>486</v>
      </c>
      <c r="B43" s="132" t="s">
        <v>27</v>
      </c>
      <c r="C43" s="129">
        <v>5000</v>
      </c>
      <c r="D43" s="129">
        <v>0</v>
      </c>
      <c r="E43" s="129">
        <v>0</v>
      </c>
      <c r="F43" s="129">
        <f t="shared" si="5"/>
        <v>5000</v>
      </c>
      <c r="G43" s="129">
        <v>2400</v>
      </c>
      <c r="H43" s="130">
        <v>2400</v>
      </c>
      <c r="I43" s="130">
        <f t="shared" si="6"/>
        <v>0</v>
      </c>
      <c r="J43" s="130">
        <f t="shared" si="4"/>
        <v>2600</v>
      </c>
    </row>
    <row r="44" spans="1:10" s="131" customFormat="1" ht="20.25" customHeight="1">
      <c r="A44" s="126" t="s">
        <v>487</v>
      </c>
      <c r="B44" s="132" t="s">
        <v>28</v>
      </c>
      <c r="C44" s="129">
        <v>45000</v>
      </c>
      <c r="D44" s="129">
        <v>44626.85</v>
      </c>
      <c r="E44" s="129">
        <v>0</v>
      </c>
      <c r="F44" s="129">
        <f t="shared" si="5"/>
        <v>89626.85</v>
      </c>
      <c r="G44" s="129">
        <v>89253.7</v>
      </c>
      <c r="H44" s="130">
        <v>49511.41</v>
      </c>
      <c r="I44" s="130">
        <f t="shared" si="6"/>
        <v>39742.28999999999</v>
      </c>
      <c r="J44" s="130">
        <f t="shared" si="4"/>
        <v>373.15000000000873</v>
      </c>
    </row>
    <row r="45" spans="1:10" s="131" customFormat="1" ht="20.25" customHeight="1">
      <c r="A45" s="126" t="s">
        <v>488</v>
      </c>
      <c r="B45" s="132" t="s">
        <v>29</v>
      </c>
      <c r="C45" s="129">
        <v>120000</v>
      </c>
      <c r="D45" s="129">
        <v>66950.88</v>
      </c>
      <c r="E45" s="129">
        <v>0</v>
      </c>
      <c r="F45" s="129">
        <f t="shared" si="5"/>
        <v>186950.88</v>
      </c>
      <c r="G45" s="129">
        <v>66288</v>
      </c>
      <c r="H45" s="130">
        <v>66288</v>
      </c>
      <c r="I45" s="130">
        <f t="shared" si="6"/>
        <v>0</v>
      </c>
      <c r="J45" s="130">
        <f t="shared" si="4"/>
        <v>120662.88</v>
      </c>
    </row>
    <row r="46" spans="1:10" s="131" customFormat="1" ht="20.25" customHeight="1">
      <c r="A46" s="126" t="s">
        <v>489</v>
      </c>
      <c r="B46" s="132" t="s">
        <v>490</v>
      </c>
      <c r="C46" s="129">
        <v>70000</v>
      </c>
      <c r="D46" s="129">
        <v>0</v>
      </c>
      <c r="E46" s="129">
        <v>0</v>
      </c>
      <c r="F46" s="129">
        <f t="shared" si="5"/>
        <v>70000</v>
      </c>
      <c r="G46" s="129">
        <v>57540</v>
      </c>
      <c r="H46" s="130">
        <v>56500</v>
      </c>
      <c r="I46" s="130">
        <f t="shared" si="6"/>
        <v>1040</v>
      </c>
      <c r="J46" s="130">
        <f t="shared" si="4"/>
        <v>12460</v>
      </c>
    </row>
    <row r="47" spans="1:10" s="131" customFormat="1" ht="20.25" customHeight="1">
      <c r="A47" s="126" t="s">
        <v>491</v>
      </c>
      <c r="B47" s="132" t="s">
        <v>492</v>
      </c>
      <c r="C47" s="129">
        <v>50000</v>
      </c>
      <c r="D47" s="129">
        <v>0</v>
      </c>
      <c r="E47" s="129">
        <v>0</v>
      </c>
      <c r="F47" s="129">
        <f t="shared" si="5"/>
        <v>50000</v>
      </c>
      <c r="G47" s="129">
        <v>0</v>
      </c>
      <c r="H47" s="130">
        <v>0</v>
      </c>
      <c r="I47" s="130">
        <f t="shared" si="6"/>
        <v>0</v>
      </c>
      <c r="J47" s="130">
        <f t="shared" si="4"/>
        <v>50000</v>
      </c>
    </row>
    <row r="48" spans="1:10" s="131" customFormat="1" ht="20.25" customHeight="1">
      <c r="A48" s="126" t="s">
        <v>493</v>
      </c>
      <c r="B48" s="132" t="s">
        <v>494</v>
      </c>
      <c r="C48" s="129">
        <v>5000</v>
      </c>
      <c r="D48" s="129">
        <v>0</v>
      </c>
      <c r="E48" s="129">
        <v>0</v>
      </c>
      <c r="F48" s="129">
        <f t="shared" si="5"/>
        <v>5000</v>
      </c>
      <c r="G48" s="129">
        <v>5000</v>
      </c>
      <c r="H48" s="130">
        <v>5000</v>
      </c>
      <c r="I48" s="130">
        <f t="shared" si="6"/>
        <v>0</v>
      </c>
      <c r="J48" s="130">
        <f t="shared" si="4"/>
        <v>0</v>
      </c>
    </row>
    <row r="49" spans="1:10" s="131" customFormat="1" ht="20.25" customHeight="1">
      <c r="A49" s="448" t="s">
        <v>495</v>
      </c>
      <c r="B49" s="449"/>
      <c r="C49" s="133">
        <f>SUM(C31:C48)</f>
        <v>33674540.71</v>
      </c>
      <c r="D49" s="133">
        <f aca="true" t="shared" si="7" ref="D49:J49">SUM(D31:D48)</f>
        <v>111577.73000000001</v>
      </c>
      <c r="E49" s="133">
        <f t="shared" si="7"/>
        <v>0</v>
      </c>
      <c r="F49" s="133">
        <f t="shared" si="7"/>
        <v>33786118.440000005</v>
      </c>
      <c r="G49" s="133">
        <f>SUM(G31:G48)</f>
        <v>30516223.869999997</v>
      </c>
      <c r="H49" s="133">
        <f t="shared" si="7"/>
        <v>30475441.58</v>
      </c>
      <c r="I49" s="133">
        <f t="shared" si="7"/>
        <v>40782.28999999999</v>
      </c>
      <c r="J49" s="133">
        <f t="shared" si="7"/>
        <v>3269894.570000001</v>
      </c>
    </row>
    <row r="50" spans="1:10" s="131" customFormat="1" ht="18" customHeight="1">
      <c r="A50" s="126" t="s">
        <v>496</v>
      </c>
      <c r="B50" s="132" t="s">
        <v>30</v>
      </c>
      <c r="C50" s="129">
        <v>400000</v>
      </c>
      <c r="D50" s="129">
        <v>40000</v>
      </c>
      <c r="E50" s="129">
        <v>-190000</v>
      </c>
      <c r="F50" s="129">
        <f t="shared" si="5"/>
        <v>250000</v>
      </c>
      <c r="G50" s="129">
        <v>166000</v>
      </c>
      <c r="H50" s="130">
        <v>126000</v>
      </c>
      <c r="I50" s="130">
        <f t="shared" si="6"/>
        <v>40000</v>
      </c>
      <c r="J50" s="130">
        <f aca="true" t="shared" si="8" ref="J50:J66">F50-G50</f>
        <v>84000</v>
      </c>
    </row>
    <row r="51" spans="1:10" s="131" customFormat="1" ht="17.25" customHeight="1">
      <c r="A51" s="126" t="s">
        <v>497</v>
      </c>
      <c r="B51" s="132" t="s">
        <v>31</v>
      </c>
      <c r="C51" s="129">
        <v>390000</v>
      </c>
      <c r="D51" s="129">
        <v>0</v>
      </c>
      <c r="E51" s="129">
        <v>-214000</v>
      </c>
      <c r="F51" s="129">
        <f t="shared" si="5"/>
        <v>176000</v>
      </c>
      <c r="G51" s="129">
        <v>146308</v>
      </c>
      <c r="H51" s="130">
        <v>146308</v>
      </c>
      <c r="I51" s="130">
        <f t="shared" si="6"/>
        <v>0</v>
      </c>
      <c r="J51" s="130">
        <f t="shared" si="8"/>
        <v>29692</v>
      </c>
    </row>
    <row r="52" spans="1:10" s="131" customFormat="1" ht="17.25" customHeight="1">
      <c r="A52" s="126" t="s">
        <v>498</v>
      </c>
      <c r="B52" s="132" t="s">
        <v>32</v>
      </c>
      <c r="C52" s="129">
        <v>400000</v>
      </c>
      <c r="D52" s="129">
        <v>0</v>
      </c>
      <c r="E52" s="129">
        <v>30000</v>
      </c>
      <c r="F52" s="129">
        <f t="shared" si="5"/>
        <v>430000</v>
      </c>
      <c r="G52" s="129">
        <v>422940</v>
      </c>
      <c r="H52" s="130">
        <v>422940</v>
      </c>
      <c r="I52" s="130">
        <f t="shared" si="6"/>
        <v>0</v>
      </c>
      <c r="J52" s="130">
        <f t="shared" si="8"/>
        <v>7060</v>
      </c>
    </row>
    <row r="53" spans="1:10" s="131" customFormat="1" ht="17.25" customHeight="1">
      <c r="A53" s="126" t="s">
        <v>499</v>
      </c>
      <c r="B53" s="128" t="s">
        <v>500</v>
      </c>
      <c r="C53" s="129">
        <v>300000</v>
      </c>
      <c r="D53" s="129">
        <v>6593.74</v>
      </c>
      <c r="E53" s="129">
        <v>-100000</v>
      </c>
      <c r="F53" s="129">
        <f t="shared" si="5"/>
        <v>206593.74</v>
      </c>
      <c r="G53" s="129">
        <v>6247.94</v>
      </c>
      <c r="H53" s="130">
        <v>6247.94</v>
      </c>
      <c r="I53" s="130">
        <f t="shared" si="6"/>
        <v>0</v>
      </c>
      <c r="J53" s="130">
        <f t="shared" si="8"/>
        <v>200345.8</v>
      </c>
    </row>
    <row r="54" spans="1:10" s="131" customFormat="1" ht="17.25" customHeight="1">
      <c r="A54" s="126" t="s">
        <v>501</v>
      </c>
      <c r="B54" s="128" t="s">
        <v>33</v>
      </c>
      <c r="C54" s="129">
        <v>40000</v>
      </c>
      <c r="D54" s="129">
        <v>0</v>
      </c>
      <c r="E54" s="129">
        <v>0</v>
      </c>
      <c r="F54" s="129">
        <f t="shared" si="5"/>
        <v>40000</v>
      </c>
      <c r="G54" s="129">
        <v>3526.92</v>
      </c>
      <c r="H54" s="130">
        <v>0</v>
      </c>
      <c r="I54" s="130">
        <f t="shared" si="6"/>
        <v>3526.92</v>
      </c>
      <c r="J54" s="130">
        <f t="shared" si="8"/>
        <v>36473.08</v>
      </c>
    </row>
    <row r="55" spans="1:10" s="131" customFormat="1" ht="17.25" customHeight="1">
      <c r="A55" s="126" t="s">
        <v>502</v>
      </c>
      <c r="B55" s="128" t="s">
        <v>503</v>
      </c>
      <c r="C55" s="129">
        <v>30000</v>
      </c>
      <c r="D55" s="129">
        <v>0</v>
      </c>
      <c r="E55" s="129">
        <v>0</v>
      </c>
      <c r="F55" s="129">
        <f t="shared" si="5"/>
        <v>30000</v>
      </c>
      <c r="G55" s="129">
        <v>0</v>
      </c>
      <c r="H55" s="130">
        <v>0</v>
      </c>
      <c r="I55" s="130">
        <f t="shared" si="6"/>
        <v>0</v>
      </c>
      <c r="J55" s="130">
        <f t="shared" si="8"/>
        <v>30000</v>
      </c>
    </row>
    <row r="56" spans="1:10" s="131" customFormat="1" ht="17.25" customHeight="1">
      <c r="A56" s="126" t="s">
        <v>504</v>
      </c>
      <c r="B56" s="128" t="s">
        <v>34</v>
      </c>
      <c r="C56" s="129">
        <v>30000</v>
      </c>
      <c r="D56" s="129">
        <v>0</v>
      </c>
      <c r="E56" s="129">
        <v>0</v>
      </c>
      <c r="F56" s="129">
        <f t="shared" si="5"/>
        <v>30000</v>
      </c>
      <c r="G56" s="129">
        <v>0</v>
      </c>
      <c r="H56" s="130">
        <v>0</v>
      </c>
      <c r="I56" s="130">
        <f t="shared" si="6"/>
        <v>0</v>
      </c>
      <c r="J56" s="130">
        <f t="shared" si="8"/>
        <v>30000</v>
      </c>
    </row>
    <row r="57" spans="1:10" s="131" customFormat="1" ht="17.25" customHeight="1">
      <c r="A57" s="126" t="s">
        <v>505</v>
      </c>
      <c r="B57" s="128" t="s">
        <v>35</v>
      </c>
      <c r="C57" s="129">
        <v>100000</v>
      </c>
      <c r="D57" s="129">
        <v>0</v>
      </c>
      <c r="E57" s="129">
        <v>0</v>
      </c>
      <c r="F57" s="129">
        <f t="shared" si="5"/>
        <v>100000</v>
      </c>
      <c r="G57" s="129">
        <v>32703.78</v>
      </c>
      <c r="H57" s="130">
        <v>0</v>
      </c>
      <c r="I57" s="130">
        <f t="shared" si="6"/>
        <v>32703.78</v>
      </c>
      <c r="J57" s="130">
        <f t="shared" si="8"/>
        <v>67296.22</v>
      </c>
    </row>
    <row r="58" spans="1:10" s="131" customFormat="1" ht="17.25" customHeight="1">
      <c r="A58" s="126" t="s">
        <v>506</v>
      </c>
      <c r="B58" s="128" t="s">
        <v>36</v>
      </c>
      <c r="C58" s="129">
        <v>150000</v>
      </c>
      <c r="D58" s="129">
        <v>191112.15</v>
      </c>
      <c r="E58" s="129">
        <v>50000</v>
      </c>
      <c r="F58" s="129">
        <f t="shared" si="5"/>
        <v>391112.15</v>
      </c>
      <c r="G58" s="129">
        <v>327069.78</v>
      </c>
      <c r="H58" s="130">
        <v>166955.08</v>
      </c>
      <c r="I58" s="130">
        <f t="shared" si="6"/>
        <v>160114.70000000004</v>
      </c>
      <c r="J58" s="130">
        <f t="shared" si="8"/>
        <v>64042.369999999995</v>
      </c>
    </row>
    <row r="59" spans="1:10" s="131" customFormat="1" ht="17.25" customHeight="1">
      <c r="A59" s="126" t="s">
        <v>507</v>
      </c>
      <c r="B59" s="128" t="s">
        <v>37</v>
      </c>
      <c r="C59" s="129">
        <v>150000</v>
      </c>
      <c r="D59" s="129">
        <v>0</v>
      </c>
      <c r="E59" s="129">
        <v>-50000</v>
      </c>
      <c r="F59" s="129">
        <f t="shared" si="5"/>
        <v>100000</v>
      </c>
      <c r="G59" s="129">
        <v>90700.02</v>
      </c>
      <c r="H59" s="130">
        <v>0</v>
      </c>
      <c r="I59" s="130">
        <f t="shared" si="6"/>
        <v>90700.02</v>
      </c>
      <c r="J59" s="130">
        <f t="shared" si="8"/>
        <v>9299.979999999996</v>
      </c>
    </row>
    <row r="60" spans="1:10" s="131" customFormat="1" ht="17.25" customHeight="1">
      <c r="A60" s="126" t="s">
        <v>508</v>
      </c>
      <c r="B60" s="128" t="s">
        <v>509</v>
      </c>
      <c r="C60" s="129">
        <v>3200000</v>
      </c>
      <c r="D60" s="129">
        <v>0</v>
      </c>
      <c r="E60" s="129">
        <v>0</v>
      </c>
      <c r="F60" s="129">
        <f t="shared" si="5"/>
        <v>3200000</v>
      </c>
      <c r="G60" s="129">
        <v>3200000</v>
      </c>
      <c r="H60" s="130">
        <v>3200000</v>
      </c>
      <c r="I60" s="130">
        <f t="shared" si="6"/>
        <v>0</v>
      </c>
      <c r="J60" s="130">
        <f t="shared" si="8"/>
        <v>0</v>
      </c>
    </row>
    <row r="61" spans="1:10" s="131" customFormat="1" ht="17.25" customHeight="1">
      <c r="A61" s="126" t="s">
        <v>510</v>
      </c>
      <c r="B61" s="128" t="s">
        <v>38</v>
      </c>
      <c r="C61" s="129">
        <v>900000</v>
      </c>
      <c r="D61" s="129">
        <v>0</v>
      </c>
      <c r="E61" s="129">
        <v>-300000</v>
      </c>
      <c r="F61" s="129">
        <f t="shared" si="5"/>
        <v>600000</v>
      </c>
      <c r="G61" s="129">
        <v>539563.19</v>
      </c>
      <c r="H61" s="130">
        <v>171792</v>
      </c>
      <c r="I61" s="130">
        <f t="shared" si="6"/>
        <v>367771.18999999994</v>
      </c>
      <c r="J61" s="130">
        <f t="shared" si="8"/>
        <v>60436.810000000056</v>
      </c>
    </row>
    <row r="62" spans="1:10" s="131" customFormat="1" ht="17.25" customHeight="1">
      <c r="A62" s="126" t="s">
        <v>511</v>
      </c>
      <c r="B62" s="128" t="s">
        <v>39</v>
      </c>
      <c r="C62" s="129">
        <v>800000</v>
      </c>
      <c r="D62" s="129">
        <v>0</v>
      </c>
      <c r="E62" s="129">
        <v>300000</v>
      </c>
      <c r="F62" s="129">
        <f t="shared" si="5"/>
        <v>1100000</v>
      </c>
      <c r="G62" s="129">
        <v>1100000</v>
      </c>
      <c r="H62" s="130">
        <v>1100000</v>
      </c>
      <c r="I62" s="130">
        <f t="shared" si="6"/>
        <v>0</v>
      </c>
      <c r="J62" s="130">
        <f t="shared" si="8"/>
        <v>0</v>
      </c>
    </row>
    <row r="63" spans="1:10" s="131" customFormat="1" ht="17.25" customHeight="1">
      <c r="A63" s="126" t="s">
        <v>512</v>
      </c>
      <c r="B63" s="128" t="s">
        <v>40</v>
      </c>
      <c r="C63" s="129">
        <v>400000</v>
      </c>
      <c r="D63" s="129">
        <v>319613.89</v>
      </c>
      <c r="E63" s="129">
        <v>0</v>
      </c>
      <c r="F63" s="129">
        <f>C63+D63+E63</f>
        <v>719613.89</v>
      </c>
      <c r="G63" s="129">
        <v>697439.63</v>
      </c>
      <c r="H63" s="130">
        <v>319856.62</v>
      </c>
      <c r="I63" s="130">
        <f>G63-H63</f>
        <v>377583.01</v>
      </c>
      <c r="J63" s="130">
        <f t="shared" si="8"/>
        <v>22174.26000000001</v>
      </c>
    </row>
    <row r="64" spans="1:10" s="131" customFormat="1" ht="17.25" customHeight="1">
      <c r="A64" s="126" t="s">
        <v>513</v>
      </c>
      <c r="B64" s="128" t="s">
        <v>514</v>
      </c>
      <c r="C64" s="129">
        <v>55000</v>
      </c>
      <c r="D64" s="129">
        <v>0</v>
      </c>
      <c r="E64" s="129">
        <v>0</v>
      </c>
      <c r="F64" s="129">
        <f>C64+D64+E64</f>
        <v>55000</v>
      </c>
      <c r="G64" s="129">
        <v>30173</v>
      </c>
      <c r="H64" s="130">
        <v>30173</v>
      </c>
      <c r="I64" s="130">
        <f>G64-H64</f>
        <v>0</v>
      </c>
      <c r="J64" s="130">
        <f t="shared" si="8"/>
        <v>24827</v>
      </c>
    </row>
    <row r="65" spans="1:10" s="131" customFormat="1" ht="17.25" customHeight="1">
      <c r="A65" s="126" t="s">
        <v>515</v>
      </c>
      <c r="B65" s="128" t="s">
        <v>41</v>
      </c>
      <c r="C65" s="129">
        <v>150000</v>
      </c>
      <c r="D65" s="129">
        <v>0</v>
      </c>
      <c r="E65" s="129">
        <v>0</v>
      </c>
      <c r="F65" s="129">
        <f>C65+D65+E65</f>
        <v>150000</v>
      </c>
      <c r="G65" s="129">
        <v>145920</v>
      </c>
      <c r="H65" s="130">
        <v>145920</v>
      </c>
      <c r="I65" s="130">
        <f>G65-H65</f>
        <v>0</v>
      </c>
      <c r="J65" s="130">
        <f t="shared" si="8"/>
        <v>4080</v>
      </c>
    </row>
    <row r="66" spans="1:10" s="131" customFormat="1" ht="17.25" customHeight="1">
      <c r="A66" s="126" t="s">
        <v>516</v>
      </c>
      <c r="B66" s="128" t="s">
        <v>42</v>
      </c>
      <c r="C66" s="129">
        <v>50000</v>
      </c>
      <c r="D66" s="129">
        <v>280.8</v>
      </c>
      <c r="E66" s="129">
        <v>-49000</v>
      </c>
      <c r="F66" s="129">
        <f>C66+D66+E66</f>
        <v>1280.800000000003</v>
      </c>
      <c r="G66" s="129">
        <v>289.91</v>
      </c>
      <c r="H66" s="130">
        <v>9.11</v>
      </c>
      <c r="I66" s="130">
        <f>G66-H66</f>
        <v>280.8</v>
      </c>
      <c r="J66" s="130">
        <f t="shared" si="8"/>
        <v>990.8900000000028</v>
      </c>
    </row>
    <row r="67" spans="1:10" s="1" customFormat="1" ht="24" customHeight="1" thickBot="1">
      <c r="A67" s="126" t="s">
        <v>517</v>
      </c>
      <c r="B67" s="132" t="s">
        <v>518</v>
      </c>
      <c r="C67" s="129">
        <v>0</v>
      </c>
      <c r="D67" s="129">
        <v>0</v>
      </c>
      <c r="E67" s="129">
        <v>0</v>
      </c>
      <c r="F67" s="129">
        <f aca="true" t="shared" si="9" ref="F67:F131">C67+D67+E67</f>
        <v>0</v>
      </c>
      <c r="G67" s="129">
        <v>0</v>
      </c>
      <c r="H67" s="130">
        <v>0</v>
      </c>
      <c r="I67" s="130">
        <f>G67-H67</f>
        <v>0</v>
      </c>
      <c r="J67" s="130">
        <f aca="true" t="shared" si="10" ref="J67:J104">F67-G67</f>
        <v>0</v>
      </c>
    </row>
    <row r="68" spans="1:10" s="1" customFormat="1" ht="16.5" thickBot="1" thickTop="1">
      <c r="A68" s="458" t="s">
        <v>0</v>
      </c>
      <c r="B68" s="454" t="s">
        <v>1</v>
      </c>
      <c r="C68" s="460" t="s">
        <v>2</v>
      </c>
      <c r="D68" s="461"/>
      <c r="E68" s="461"/>
      <c r="F68" s="462"/>
      <c r="G68" s="454" t="s">
        <v>6</v>
      </c>
      <c r="H68" s="452" t="s">
        <v>7</v>
      </c>
      <c r="I68" s="454" t="s">
        <v>817</v>
      </c>
      <c r="J68" s="454" t="s">
        <v>818</v>
      </c>
    </row>
    <row r="69" spans="1:10" s="1" customFormat="1" ht="27" customHeight="1" thickBot="1" thickTop="1">
      <c r="A69" s="459"/>
      <c r="B69" s="455"/>
      <c r="C69" s="309" t="s">
        <v>711</v>
      </c>
      <c r="D69" s="309" t="s">
        <v>93</v>
      </c>
      <c r="E69" s="309" t="s">
        <v>4</v>
      </c>
      <c r="F69" s="308" t="s">
        <v>5</v>
      </c>
      <c r="G69" s="455"/>
      <c r="H69" s="453"/>
      <c r="I69" s="455"/>
      <c r="J69" s="455"/>
    </row>
    <row r="70" spans="1:10" s="131" customFormat="1" ht="20.25" customHeight="1" thickTop="1">
      <c r="A70" s="126" t="s">
        <v>519</v>
      </c>
      <c r="B70" s="132" t="s">
        <v>113</v>
      </c>
      <c r="C70" s="129">
        <v>50000</v>
      </c>
      <c r="D70" s="129">
        <v>0</v>
      </c>
      <c r="E70" s="129">
        <v>0</v>
      </c>
      <c r="F70" s="129">
        <f t="shared" si="9"/>
        <v>50000</v>
      </c>
      <c r="G70" s="129">
        <v>0</v>
      </c>
      <c r="H70" s="130">
        <v>0</v>
      </c>
      <c r="I70" s="130">
        <f aca="true" t="shared" si="11" ref="I70:I103">G70-H70</f>
        <v>0</v>
      </c>
      <c r="J70" s="130">
        <f t="shared" si="10"/>
        <v>50000</v>
      </c>
    </row>
    <row r="71" spans="1:10" s="131" customFormat="1" ht="20.25" customHeight="1">
      <c r="A71" s="126" t="s">
        <v>520</v>
      </c>
      <c r="B71" s="132" t="s">
        <v>521</v>
      </c>
      <c r="C71" s="129">
        <v>0</v>
      </c>
      <c r="D71" s="129">
        <v>0</v>
      </c>
      <c r="E71" s="129">
        <v>0</v>
      </c>
      <c r="F71" s="129">
        <f t="shared" si="9"/>
        <v>0</v>
      </c>
      <c r="G71" s="129">
        <v>0</v>
      </c>
      <c r="H71" s="130">
        <v>0</v>
      </c>
      <c r="I71" s="130">
        <f t="shared" si="11"/>
        <v>0</v>
      </c>
      <c r="J71" s="130">
        <f t="shared" si="10"/>
        <v>0</v>
      </c>
    </row>
    <row r="72" spans="1:10" s="131" customFormat="1" ht="20.25" customHeight="1">
      <c r="A72" s="126" t="s">
        <v>522</v>
      </c>
      <c r="B72" s="132" t="s">
        <v>43</v>
      </c>
      <c r="C72" s="129">
        <v>200000</v>
      </c>
      <c r="D72" s="129">
        <v>71887.35</v>
      </c>
      <c r="E72" s="129">
        <v>0</v>
      </c>
      <c r="F72" s="129">
        <f t="shared" si="9"/>
        <v>271887.35</v>
      </c>
      <c r="G72" s="129">
        <v>123480.67</v>
      </c>
      <c r="H72" s="130">
        <v>122962.8</v>
      </c>
      <c r="I72" s="130">
        <f t="shared" si="11"/>
        <v>517.8699999999953</v>
      </c>
      <c r="J72" s="130">
        <f t="shared" si="10"/>
        <v>148406.68</v>
      </c>
    </row>
    <row r="73" spans="1:10" s="131" customFormat="1" ht="20.25" customHeight="1">
      <c r="A73" s="126" t="s">
        <v>523</v>
      </c>
      <c r="B73" s="132" t="s">
        <v>44</v>
      </c>
      <c r="C73" s="129">
        <v>70000</v>
      </c>
      <c r="D73" s="129">
        <v>0</v>
      </c>
      <c r="E73" s="129">
        <v>49000</v>
      </c>
      <c r="F73" s="129">
        <f t="shared" si="9"/>
        <v>119000</v>
      </c>
      <c r="G73" s="129">
        <v>111304.02</v>
      </c>
      <c r="H73" s="130">
        <v>110202</v>
      </c>
      <c r="I73" s="130">
        <f t="shared" si="11"/>
        <v>1102.020000000004</v>
      </c>
      <c r="J73" s="130">
        <f t="shared" si="10"/>
        <v>7695.979999999996</v>
      </c>
    </row>
    <row r="74" spans="1:10" s="131" customFormat="1" ht="20.25" customHeight="1">
      <c r="A74" s="126" t="s">
        <v>524</v>
      </c>
      <c r="B74" s="132" t="s">
        <v>45</v>
      </c>
      <c r="C74" s="129">
        <v>40000</v>
      </c>
      <c r="D74" s="129">
        <v>0</v>
      </c>
      <c r="E74" s="129">
        <v>0</v>
      </c>
      <c r="F74" s="129">
        <f t="shared" si="9"/>
        <v>40000</v>
      </c>
      <c r="G74" s="129">
        <v>0</v>
      </c>
      <c r="H74" s="130">
        <v>0</v>
      </c>
      <c r="I74" s="130">
        <f t="shared" si="11"/>
        <v>0</v>
      </c>
      <c r="J74" s="130">
        <f t="shared" si="10"/>
        <v>40000</v>
      </c>
    </row>
    <row r="75" spans="1:10" s="131" customFormat="1" ht="20.25" customHeight="1">
      <c r="A75" s="126" t="s">
        <v>525</v>
      </c>
      <c r="B75" s="132" t="s">
        <v>46</v>
      </c>
      <c r="C75" s="129">
        <v>0</v>
      </c>
      <c r="D75" s="129">
        <v>0</v>
      </c>
      <c r="E75" s="129">
        <v>0</v>
      </c>
      <c r="F75" s="129">
        <f t="shared" si="9"/>
        <v>0</v>
      </c>
      <c r="G75" s="129">
        <v>0</v>
      </c>
      <c r="H75" s="130">
        <v>0</v>
      </c>
      <c r="I75" s="130">
        <f t="shared" si="11"/>
        <v>0</v>
      </c>
      <c r="J75" s="130">
        <f t="shared" si="10"/>
        <v>0</v>
      </c>
    </row>
    <row r="76" spans="1:10" s="131" customFormat="1" ht="20.25" customHeight="1">
      <c r="A76" s="126" t="s">
        <v>526</v>
      </c>
      <c r="B76" s="132" t="s">
        <v>47</v>
      </c>
      <c r="C76" s="129">
        <v>5000</v>
      </c>
      <c r="D76" s="129">
        <v>0</v>
      </c>
      <c r="E76" s="129">
        <v>0</v>
      </c>
      <c r="F76" s="129">
        <f t="shared" si="9"/>
        <v>5000</v>
      </c>
      <c r="G76" s="129">
        <v>0</v>
      </c>
      <c r="H76" s="130">
        <v>0</v>
      </c>
      <c r="I76" s="130">
        <f t="shared" si="11"/>
        <v>0</v>
      </c>
      <c r="J76" s="130">
        <f t="shared" si="10"/>
        <v>5000</v>
      </c>
    </row>
    <row r="77" spans="1:10" s="131" customFormat="1" ht="20.25" customHeight="1">
      <c r="A77" s="126" t="s">
        <v>527</v>
      </c>
      <c r="B77" s="132" t="s">
        <v>528</v>
      </c>
      <c r="C77" s="129">
        <v>80000</v>
      </c>
      <c r="D77" s="129">
        <v>0</v>
      </c>
      <c r="E77" s="129">
        <v>11000</v>
      </c>
      <c r="F77" s="129">
        <f t="shared" si="9"/>
        <v>91000</v>
      </c>
      <c r="G77" s="129">
        <v>89280</v>
      </c>
      <c r="H77" s="130">
        <v>89280</v>
      </c>
      <c r="I77" s="130">
        <f t="shared" si="11"/>
        <v>0</v>
      </c>
      <c r="J77" s="130">
        <f t="shared" si="10"/>
        <v>1720</v>
      </c>
    </row>
    <row r="78" spans="1:10" s="131" customFormat="1" ht="20.25" customHeight="1">
      <c r="A78" s="126" t="s">
        <v>529</v>
      </c>
      <c r="B78" s="132" t="s">
        <v>530</v>
      </c>
      <c r="C78" s="129">
        <v>90000</v>
      </c>
      <c r="D78" s="129">
        <v>0</v>
      </c>
      <c r="E78" s="129">
        <v>0</v>
      </c>
      <c r="F78" s="129">
        <f t="shared" si="9"/>
        <v>90000</v>
      </c>
      <c r="G78" s="129">
        <v>88740</v>
      </c>
      <c r="H78" s="130">
        <v>88740</v>
      </c>
      <c r="I78" s="130">
        <f t="shared" si="11"/>
        <v>0</v>
      </c>
      <c r="J78" s="130">
        <f t="shared" si="10"/>
        <v>1260</v>
      </c>
    </row>
    <row r="79" spans="1:10" s="131" customFormat="1" ht="20.25" customHeight="1">
      <c r="A79" s="126" t="s">
        <v>716</v>
      </c>
      <c r="B79" s="132" t="s">
        <v>717</v>
      </c>
      <c r="C79" s="129">
        <v>50000</v>
      </c>
      <c r="D79" s="129">
        <v>0</v>
      </c>
      <c r="E79" s="129">
        <v>-11000</v>
      </c>
      <c r="F79" s="129">
        <f t="shared" si="9"/>
        <v>39000</v>
      </c>
      <c r="G79" s="129">
        <v>0</v>
      </c>
      <c r="H79" s="130">
        <v>0</v>
      </c>
      <c r="I79" s="130">
        <f t="shared" si="11"/>
        <v>0</v>
      </c>
      <c r="J79" s="130">
        <f t="shared" si="10"/>
        <v>39000</v>
      </c>
    </row>
    <row r="80" spans="1:10" s="131" customFormat="1" ht="20.25" customHeight="1">
      <c r="A80" s="126" t="s">
        <v>531</v>
      </c>
      <c r="B80" s="132" t="s">
        <v>532</v>
      </c>
      <c r="C80" s="129">
        <v>5000</v>
      </c>
      <c r="D80" s="129">
        <v>0</v>
      </c>
      <c r="E80" s="129">
        <v>0</v>
      </c>
      <c r="F80" s="129">
        <f t="shared" si="9"/>
        <v>5000</v>
      </c>
      <c r="G80" s="129">
        <v>0</v>
      </c>
      <c r="H80" s="130">
        <v>0</v>
      </c>
      <c r="I80" s="130">
        <f t="shared" si="11"/>
        <v>0</v>
      </c>
      <c r="J80" s="130">
        <f t="shared" si="10"/>
        <v>5000</v>
      </c>
    </row>
    <row r="81" spans="1:10" s="131" customFormat="1" ht="20.25" customHeight="1">
      <c r="A81" s="126" t="s">
        <v>820</v>
      </c>
      <c r="B81" s="132" t="s">
        <v>821</v>
      </c>
      <c r="C81" s="129">
        <v>0</v>
      </c>
      <c r="D81" s="129">
        <v>0</v>
      </c>
      <c r="E81" s="129">
        <v>370000</v>
      </c>
      <c r="F81" s="129">
        <f>C81+D81+E81</f>
        <v>370000</v>
      </c>
      <c r="G81" s="129">
        <v>169680</v>
      </c>
      <c r="H81" s="130">
        <v>0</v>
      </c>
      <c r="I81" s="130">
        <f>G81-H81</f>
        <v>169680</v>
      </c>
      <c r="J81" s="130">
        <f>F81-G81</f>
        <v>200320</v>
      </c>
    </row>
    <row r="82" spans="1:10" s="131" customFormat="1" ht="20.25" customHeight="1">
      <c r="A82" s="126" t="s">
        <v>822</v>
      </c>
      <c r="B82" s="132" t="s">
        <v>823</v>
      </c>
      <c r="C82" s="129">
        <v>0</v>
      </c>
      <c r="D82" s="129">
        <v>0</v>
      </c>
      <c r="E82" s="129">
        <v>0</v>
      </c>
      <c r="F82" s="129">
        <f>C82+D82+E82</f>
        <v>0</v>
      </c>
      <c r="G82" s="129">
        <v>0</v>
      </c>
      <c r="H82" s="130">
        <v>0</v>
      </c>
      <c r="I82" s="130">
        <f>G82-H82</f>
        <v>0</v>
      </c>
      <c r="J82" s="130">
        <f>F82-G82</f>
        <v>0</v>
      </c>
    </row>
    <row r="83" spans="1:10" s="131" customFormat="1" ht="20.25" customHeight="1">
      <c r="A83" s="126" t="s">
        <v>693</v>
      </c>
      <c r="B83" s="132" t="s">
        <v>48</v>
      </c>
      <c r="C83" s="129">
        <v>510000</v>
      </c>
      <c r="D83" s="129">
        <v>43590</v>
      </c>
      <c r="E83" s="129">
        <v>60000</v>
      </c>
      <c r="F83" s="129">
        <f t="shared" si="9"/>
        <v>613590</v>
      </c>
      <c r="G83" s="129">
        <v>426586</v>
      </c>
      <c r="H83" s="130">
        <v>382996</v>
      </c>
      <c r="I83" s="130">
        <f t="shared" si="11"/>
        <v>43590</v>
      </c>
      <c r="J83" s="130">
        <f t="shared" si="10"/>
        <v>187004</v>
      </c>
    </row>
    <row r="84" spans="1:10" s="131" customFormat="1" ht="20.25" customHeight="1">
      <c r="A84" s="126" t="s">
        <v>694</v>
      </c>
      <c r="B84" s="135" t="s">
        <v>533</v>
      </c>
      <c r="C84" s="129">
        <v>40000</v>
      </c>
      <c r="D84" s="129">
        <v>0</v>
      </c>
      <c r="E84" s="129">
        <v>0</v>
      </c>
      <c r="F84" s="129">
        <f t="shared" si="9"/>
        <v>40000</v>
      </c>
      <c r="G84" s="129">
        <v>34250</v>
      </c>
      <c r="H84" s="130">
        <v>34250</v>
      </c>
      <c r="I84" s="130">
        <f t="shared" si="11"/>
        <v>0</v>
      </c>
      <c r="J84" s="130">
        <f t="shared" si="10"/>
        <v>5750</v>
      </c>
    </row>
    <row r="85" spans="1:10" s="131" customFormat="1" ht="20.25" customHeight="1">
      <c r="A85" s="126" t="s">
        <v>705</v>
      </c>
      <c r="B85" s="132" t="s">
        <v>534</v>
      </c>
      <c r="C85" s="129">
        <v>400000</v>
      </c>
      <c r="D85" s="129">
        <v>0</v>
      </c>
      <c r="E85" s="129">
        <v>0</v>
      </c>
      <c r="F85" s="129">
        <f t="shared" si="9"/>
        <v>400000</v>
      </c>
      <c r="G85" s="129">
        <v>400000</v>
      </c>
      <c r="H85" s="130">
        <v>400000</v>
      </c>
      <c r="I85" s="130">
        <f t="shared" si="11"/>
        <v>0</v>
      </c>
      <c r="J85" s="130">
        <f t="shared" si="10"/>
        <v>0</v>
      </c>
    </row>
    <row r="86" spans="1:10" s="131" customFormat="1" ht="20.25" customHeight="1">
      <c r="A86" s="126" t="s">
        <v>706</v>
      </c>
      <c r="B86" s="132" t="s">
        <v>49</v>
      </c>
      <c r="C86" s="129">
        <v>670000</v>
      </c>
      <c r="D86" s="129">
        <v>0</v>
      </c>
      <c r="E86" s="129">
        <v>0</v>
      </c>
      <c r="F86" s="129">
        <f t="shared" si="9"/>
        <v>670000</v>
      </c>
      <c r="G86" s="129">
        <v>670000</v>
      </c>
      <c r="H86" s="130">
        <v>670000</v>
      </c>
      <c r="I86" s="130">
        <f t="shared" si="11"/>
        <v>0</v>
      </c>
      <c r="J86" s="130">
        <f t="shared" si="10"/>
        <v>0</v>
      </c>
    </row>
    <row r="87" spans="1:10" s="131" customFormat="1" ht="20.25" customHeight="1">
      <c r="A87" s="126" t="s">
        <v>707</v>
      </c>
      <c r="B87" s="132" t="s">
        <v>50</v>
      </c>
      <c r="C87" s="129">
        <v>600000</v>
      </c>
      <c r="D87" s="129">
        <v>2986.8</v>
      </c>
      <c r="E87" s="129">
        <v>0</v>
      </c>
      <c r="F87" s="129">
        <f t="shared" si="9"/>
        <v>602986.8</v>
      </c>
      <c r="G87" s="129">
        <v>602986.8</v>
      </c>
      <c r="H87" s="130">
        <v>600000</v>
      </c>
      <c r="I87" s="130">
        <f t="shared" si="11"/>
        <v>2986.8000000000466</v>
      </c>
      <c r="J87" s="130">
        <f t="shared" si="10"/>
        <v>0</v>
      </c>
    </row>
    <row r="88" spans="1:10" s="131" customFormat="1" ht="20.25" customHeight="1">
      <c r="A88" s="126" t="s">
        <v>708</v>
      </c>
      <c r="B88" s="132" t="s">
        <v>51</v>
      </c>
      <c r="C88" s="129">
        <v>20000</v>
      </c>
      <c r="D88" s="129">
        <v>0</v>
      </c>
      <c r="E88" s="129">
        <v>8715</v>
      </c>
      <c r="F88" s="129">
        <f t="shared" si="9"/>
        <v>28715</v>
      </c>
      <c r="G88" s="129">
        <v>28713.75</v>
      </c>
      <c r="H88" s="130">
        <v>28713.75</v>
      </c>
      <c r="I88" s="130">
        <f t="shared" si="11"/>
        <v>0</v>
      </c>
      <c r="J88" s="130">
        <f t="shared" si="10"/>
        <v>1.25</v>
      </c>
    </row>
    <row r="89" spans="1:10" s="131" customFormat="1" ht="20.25" customHeight="1">
      <c r="A89" s="126" t="s">
        <v>709</v>
      </c>
      <c r="B89" s="132" t="s">
        <v>52</v>
      </c>
      <c r="C89" s="129">
        <v>41000</v>
      </c>
      <c r="D89" s="129">
        <v>40329.3</v>
      </c>
      <c r="E89" s="129">
        <v>0</v>
      </c>
      <c r="F89" s="129">
        <f t="shared" si="9"/>
        <v>81329.3</v>
      </c>
      <c r="G89" s="129">
        <v>80658.6</v>
      </c>
      <c r="H89" s="130">
        <v>44743.48</v>
      </c>
      <c r="I89" s="130">
        <f t="shared" si="11"/>
        <v>35915.12</v>
      </c>
      <c r="J89" s="130">
        <f t="shared" si="10"/>
        <v>670.6999999999971</v>
      </c>
    </row>
    <row r="90" spans="1:10" s="131" customFormat="1" ht="20.25" customHeight="1">
      <c r="A90" s="126" t="s">
        <v>718</v>
      </c>
      <c r="B90" s="128" t="s">
        <v>53</v>
      </c>
      <c r="C90" s="129">
        <v>150000</v>
      </c>
      <c r="D90" s="129">
        <v>26155.2</v>
      </c>
      <c r="E90" s="129">
        <v>-8715</v>
      </c>
      <c r="F90" s="129">
        <f t="shared" si="9"/>
        <v>167440.2</v>
      </c>
      <c r="G90" s="129">
        <v>121204.8</v>
      </c>
      <c r="H90" s="130">
        <v>87604.8</v>
      </c>
      <c r="I90" s="130">
        <f t="shared" si="11"/>
        <v>33600</v>
      </c>
      <c r="J90" s="130">
        <f t="shared" si="10"/>
        <v>46235.40000000001</v>
      </c>
    </row>
    <row r="91" spans="1:10" s="131" customFormat="1" ht="20.25" customHeight="1">
      <c r="A91" s="448" t="s">
        <v>535</v>
      </c>
      <c r="B91" s="449"/>
      <c r="C91" s="133">
        <f aca="true" t="shared" si="12" ref="C91:J91">SUM(C50:C90)</f>
        <v>10566000</v>
      </c>
      <c r="D91" s="133">
        <f t="shared" si="12"/>
        <v>742549.2300000001</v>
      </c>
      <c r="E91" s="133">
        <f t="shared" si="12"/>
        <v>-44000</v>
      </c>
      <c r="F91" s="133">
        <f t="shared" si="12"/>
        <v>11264549.23</v>
      </c>
      <c r="G91" s="133">
        <f t="shared" si="12"/>
        <v>9855766.81</v>
      </c>
      <c r="H91" s="133">
        <f t="shared" si="12"/>
        <v>8495694.58</v>
      </c>
      <c r="I91" s="133">
        <f t="shared" si="12"/>
        <v>1360072.2300000002</v>
      </c>
      <c r="J91" s="133">
        <f t="shared" si="12"/>
        <v>1408782.42</v>
      </c>
    </row>
    <row r="92" spans="1:10" s="131" customFormat="1" ht="20.25" customHeight="1">
      <c r="A92" s="126" t="s">
        <v>720</v>
      </c>
      <c r="B92" s="132" t="s">
        <v>536</v>
      </c>
      <c r="C92" s="129">
        <v>0</v>
      </c>
      <c r="D92" s="129">
        <v>0</v>
      </c>
      <c r="E92" s="129">
        <v>0</v>
      </c>
      <c r="F92" s="129">
        <f aca="true" t="shared" si="13" ref="F92:F100">C92+D92+E92</f>
        <v>0</v>
      </c>
      <c r="G92" s="129">
        <f>F92</f>
        <v>0</v>
      </c>
      <c r="H92" s="129">
        <v>0</v>
      </c>
      <c r="I92" s="130">
        <f aca="true" t="shared" si="14" ref="I92:I100">G92-H92</f>
        <v>0</v>
      </c>
      <c r="J92" s="130">
        <f aca="true" t="shared" si="15" ref="J92:J100">F92-G92</f>
        <v>0</v>
      </c>
    </row>
    <row r="93" spans="1:10" s="131" customFormat="1" ht="20.25" customHeight="1">
      <c r="A93" s="126" t="s">
        <v>721</v>
      </c>
      <c r="B93" s="132" t="s">
        <v>537</v>
      </c>
      <c r="C93" s="129">
        <v>174348.51</v>
      </c>
      <c r="D93" s="129">
        <v>0</v>
      </c>
      <c r="E93" s="129">
        <v>0</v>
      </c>
      <c r="F93" s="129">
        <f t="shared" si="13"/>
        <v>174348.51</v>
      </c>
      <c r="G93" s="129">
        <f>F93</f>
        <v>174348.51</v>
      </c>
      <c r="H93" s="129">
        <v>174348.51</v>
      </c>
      <c r="I93" s="130">
        <f t="shared" si="14"/>
        <v>0</v>
      </c>
      <c r="J93" s="130">
        <f t="shared" si="15"/>
        <v>0</v>
      </c>
    </row>
    <row r="94" spans="1:10" s="131" customFormat="1" ht="20.25" customHeight="1">
      <c r="A94" s="126" t="s">
        <v>722</v>
      </c>
      <c r="B94" s="132" t="s">
        <v>538</v>
      </c>
      <c r="C94" s="129">
        <v>1369469.59</v>
      </c>
      <c r="D94" s="129">
        <v>0</v>
      </c>
      <c r="E94" s="129">
        <v>0</v>
      </c>
      <c r="F94" s="129">
        <f t="shared" si="13"/>
        <v>1369469.59</v>
      </c>
      <c r="G94" s="129">
        <f>F94</f>
        <v>1369469.59</v>
      </c>
      <c r="H94" s="129">
        <v>1369469.59</v>
      </c>
      <c r="I94" s="130">
        <f t="shared" si="14"/>
        <v>0</v>
      </c>
      <c r="J94" s="130">
        <f t="shared" si="15"/>
        <v>0</v>
      </c>
    </row>
    <row r="95" spans="1:10" s="131" customFormat="1" ht="20.25" customHeight="1">
      <c r="A95" s="126" t="s">
        <v>723</v>
      </c>
      <c r="B95" s="132" t="s">
        <v>539</v>
      </c>
      <c r="C95" s="129">
        <v>1029764.14</v>
      </c>
      <c r="D95" s="129">
        <v>0</v>
      </c>
      <c r="E95" s="129">
        <v>30</v>
      </c>
      <c r="F95" s="129">
        <f t="shared" si="13"/>
        <v>1029794.14</v>
      </c>
      <c r="G95" s="129">
        <f>F95</f>
        <v>1029794.14</v>
      </c>
      <c r="H95" s="129">
        <v>1029794.14</v>
      </c>
      <c r="I95" s="130">
        <f t="shared" si="14"/>
        <v>0</v>
      </c>
      <c r="J95" s="130">
        <f t="shared" si="15"/>
        <v>0</v>
      </c>
    </row>
    <row r="96" spans="1:10" s="131" customFormat="1" ht="20.25" customHeight="1" thickBot="1">
      <c r="A96" s="126" t="s">
        <v>724</v>
      </c>
      <c r="B96" s="132" t="s">
        <v>540</v>
      </c>
      <c r="C96" s="129">
        <v>1044385.61</v>
      </c>
      <c r="D96" s="129">
        <v>0</v>
      </c>
      <c r="E96" s="129">
        <v>0</v>
      </c>
      <c r="F96" s="129">
        <f t="shared" si="13"/>
        <v>1044385.61</v>
      </c>
      <c r="G96" s="129">
        <f>F96</f>
        <v>1044385.61</v>
      </c>
      <c r="H96" s="129">
        <v>1044385.61</v>
      </c>
      <c r="I96" s="130">
        <f t="shared" si="14"/>
        <v>0</v>
      </c>
      <c r="J96" s="130">
        <f t="shared" si="15"/>
        <v>0</v>
      </c>
    </row>
    <row r="97" spans="1:10" s="1" customFormat="1" ht="16.5" thickBot="1" thickTop="1">
      <c r="A97" s="458" t="s">
        <v>0</v>
      </c>
      <c r="B97" s="454" t="s">
        <v>1</v>
      </c>
      <c r="C97" s="460" t="s">
        <v>2</v>
      </c>
      <c r="D97" s="461"/>
      <c r="E97" s="461"/>
      <c r="F97" s="462"/>
      <c r="G97" s="454" t="s">
        <v>6</v>
      </c>
      <c r="H97" s="452" t="s">
        <v>7</v>
      </c>
      <c r="I97" s="454" t="s">
        <v>817</v>
      </c>
      <c r="J97" s="454" t="s">
        <v>818</v>
      </c>
    </row>
    <row r="98" spans="1:10" s="1" customFormat="1" ht="27" customHeight="1" thickBot="1" thickTop="1">
      <c r="A98" s="459"/>
      <c r="B98" s="455"/>
      <c r="C98" s="309" t="s">
        <v>711</v>
      </c>
      <c r="D98" s="309" t="s">
        <v>93</v>
      </c>
      <c r="E98" s="309" t="s">
        <v>4</v>
      </c>
      <c r="F98" s="308" t="s">
        <v>5</v>
      </c>
      <c r="G98" s="455"/>
      <c r="H98" s="453"/>
      <c r="I98" s="455"/>
      <c r="J98" s="455"/>
    </row>
    <row r="99" spans="1:10" s="1" customFormat="1" ht="18" customHeight="1" thickTop="1">
      <c r="A99" s="126" t="s">
        <v>725</v>
      </c>
      <c r="B99" s="132" t="s">
        <v>719</v>
      </c>
      <c r="C99" s="129">
        <v>1134275.18</v>
      </c>
      <c r="D99" s="129">
        <v>0</v>
      </c>
      <c r="E99" s="129">
        <v>0</v>
      </c>
      <c r="F99" s="129">
        <f t="shared" si="13"/>
        <v>1134275.18</v>
      </c>
      <c r="G99" s="129">
        <f>F99</f>
        <v>1134275.18</v>
      </c>
      <c r="H99" s="129">
        <v>1134275.18</v>
      </c>
      <c r="I99" s="130">
        <f>G99-H99</f>
        <v>0</v>
      </c>
      <c r="J99" s="130">
        <f>F99-G99</f>
        <v>0</v>
      </c>
    </row>
    <row r="100" spans="1:10" s="131" customFormat="1" ht="18" customHeight="1">
      <c r="A100" s="126" t="s">
        <v>794</v>
      </c>
      <c r="B100" s="132" t="s">
        <v>541</v>
      </c>
      <c r="C100" s="129">
        <v>32435.68</v>
      </c>
      <c r="D100" s="129">
        <v>0</v>
      </c>
      <c r="E100" s="129">
        <v>-30</v>
      </c>
      <c r="F100" s="129">
        <f t="shared" si="13"/>
        <v>32405.68</v>
      </c>
      <c r="G100" s="129">
        <v>0</v>
      </c>
      <c r="H100" s="130">
        <v>0</v>
      </c>
      <c r="I100" s="130">
        <f t="shared" si="14"/>
        <v>0</v>
      </c>
      <c r="J100" s="130">
        <f t="shared" si="15"/>
        <v>32405.68</v>
      </c>
    </row>
    <row r="101" spans="1:10" s="131" customFormat="1" ht="18.75" customHeight="1">
      <c r="A101" s="448" t="s">
        <v>602</v>
      </c>
      <c r="B101" s="449"/>
      <c r="C101" s="133">
        <f aca="true" t="shared" si="16" ref="C101:J101">SUM(C92:C100)</f>
        <v>4784678.71</v>
      </c>
      <c r="D101" s="133">
        <f t="shared" si="16"/>
        <v>0</v>
      </c>
      <c r="E101" s="133">
        <f t="shared" si="16"/>
        <v>0</v>
      </c>
      <c r="F101" s="133">
        <f t="shared" si="16"/>
        <v>4784678.71</v>
      </c>
      <c r="G101" s="133">
        <f t="shared" si="16"/>
        <v>4752273.03</v>
      </c>
      <c r="H101" s="133">
        <f t="shared" si="16"/>
        <v>4752273.03</v>
      </c>
      <c r="I101" s="133">
        <f t="shared" si="16"/>
        <v>0</v>
      </c>
      <c r="J101" s="133">
        <f t="shared" si="16"/>
        <v>32405.68</v>
      </c>
    </row>
    <row r="102" spans="1:10" s="131" customFormat="1" ht="20.25" customHeight="1">
      <c r="A102" s="450" t="s">
        <v>80</v>
      </c>
      <c r="B102" s="451"/>
      <c r="C102" s="134">
        <f aca="true" t="shared" si="17" ref="C102:J102">C30+C49+C91+C101</f>
        <v>50371419.42</v>
      </c>
      <c r="D102" s="134">
        <f t="shared" si="17"/>
        <v>1017599.55</v>
      </c>
      <c r="E102" s="134">
        <f t="shared" si="17"/>
        <v>-4000</v>
      </c>
      <c r="F102" s="134">
        <f t="shared" si="17"/>
        <v>51385018.970000006</v>
      </c>
      <c r="G102" s="134">
        <f t="shared" si="17"/>
        <v>46527808.53</v>
      </c>
      <c r="H102" s="134">
        <f t="shared" si="17"/>
        <v>44847308.22</v>
      </c>
      <c r="I102" s="134">
        <f t="shared" si="17"/>
        <v>1680500.31</v>
      </c>
      <c r="J102" s="134">
        <f t="shared" si="17"/>
        <v>4857210.440000001</v>
      </c>
    </row>
    <row r="103" spans="1:10" s="131" customFormat="1" ht="20.25" customHeight="1">
      <c r="A103" s="126" t="s">
        <v>543</v>
      </c>
      <c r="B103" s="128" t="s">
        <v>54</v>
      </c>
      <c r="C103" s="129">
        <v>1000000</v>
      </c>
      <c r="D103" s="129">
        <v>0</v>
      </c>
      <c r="E103" s="129">
        <v>0</v>
      </c>
      <c r="F103" s="129">
        <f t="shared" si="9"/>
        <v>1000000</v>
      </c>
      <c r="G103" s="129">
        <v>1000000</v>
      </c>
      <c r="H103" s="129">
        <v>1000000</v>
      </c>
      <c r="I103" s="130">
        <f t="shared" si="11"/>
        <v>0</v>
      </c>
      <c r="J103" s="130">
        <f t="shared" si="10"/>
        <v>0</v>
      </c>
    </row>
    <row r="104" spans="1:10" s="131" customFormat="1" ht="20.25" customHeight="1">
      <c r="A104" s="126" t="s">
        <v>544</v>
      </c>
      <c r="B104" s="132" t="s">
        <v>545</v>
      </c>
      <c r="C104" s="129">
        <v>1150000</v>
      </c>
      <c r="D104" s="129">
        <v>50000</v>
      </c>
      <c r="E104" s="129">
        <v>260000</v>
      </c>
      <c r="F104" s="129">
        <f t="shared" si="9"/>
        <v>1460000</v>
      </c>
      <c r="G104" s="129">
        <v>1269000</v>
      </c>
      <c r="H104" s="129">
        <v>1186000</v>
      </c>
      <c r="I104" s="130">
        <f>G104-H104</f>
        <v>83000</v>
      </c>
      <c r="J104" s="130">
        <f t="shared" si="10"/>
        <v>191000</v>
      </c>
    </row>
    <row r="105" spans="1:10" s="131" customFormat="1" ht="20.25" customHeight="1">
      <c r="A105" s="126" t="s">
        <v>546</v>
      </c>
      <c r="B105" s="132" t="s">
        <v>605</v>
      </c>
      <c r="C105" s="129">
        <v>0</v>
      </c>
      <c r="D105" s="129">
        <v>0</v>
      </c>
      <c r="E105" s="129">
        <v>0</v>
      </c>
      <c r="F105" s="129">
        <f t="shared" si="9"/>
        <v>0</v>
      </c>
      <c r="G105" s="129">
        <v>0</v>
      </c>
      <c r="H105" s="129">
        <v>0</v>
      </c>
      <c r="I105" s="130">
        <f>G105-H105</f>
        <v>0</v>
      </c>
      <c r="J105" s="130">
        <f>F105-G105</f>
        <v>0</v>
      </c>
    </row>
    <row r="106" spans="1:10" s="131" customFormat="1" ht="20.25" customHeight="1">
      <c r="A106" s="126" t="s">
        <v>759</v>
      </c>
      <c r="B106" s="132" t="s">
        <v>606</v>
      </c>
      <c r="C106" s="129">
        <v>0</v>
      </c>
      <c r="D106" s="129">
        <v>10847.4</v>
      </c>
      <c r="E106" s="129">
        <v>0</v>
      </c>
      <c r="F106" s="129">
        <v>10847.4</v>
      </c>
      <c r="G106" s="129">
        <v>10847.4</v>
      </c>
      <c r="H106" s="129">
        <v>0</v>
      </c>
      <c r="I106" s="130">
        <f>G106-H106</f>
        <v>10847.4</v>
      </c>
      <c r="J106" s="130">
        <f>F106-G106</f>
        <v>0</v>
      </c>
    </row>
    <row r="107" spans="1:10" s="131" customFormat="1" ht="18" customHeight="1">
      <c r="A107" s="126" t="s">
        <v>726</v>
      </c>
      <c r="B107" s="132" t="s">
        <v>727</v>
      </c>
      <c r="C107" s="129">
        <v>90000</v>
      </c>
      <c r="D107" s="129">
        <v>0</v>
      </c>
      <c r="E107" s="129">
        <v>-57382</v>
      </c>
      <c r="F107" s="129">
        <f t="shared" si="9"/>
        <v>32618</v>
      </c>
      <c r="G107" s="129">
        <v>0</v>
      </c>
      <c r="H107" s="129">
        <v>0</v>
      </c>
      <c r="I107" s="130">
        <f>G107-H107</f>
        <v>0</v>
      </c>
      <c r="J107" s="130">
        <f>F107-G107</f>
        <v>32618</v>
      </c>
    </row>
    <row r="108" spans="1:10" s="131" customFormat="1" ht="18" customHeight="1">
      <c r="A108" s="126" t="s">
        <v>863</v>
      </c>
      <c r="B108" s="135" t="s">
        <v>864</v>
      </c>
      <c r="C108" s="129">
        <v>0</v>
      </c>
      <c r="D108" s="129">
        <v>0</v>
      </c>
      <c r="E108" s="129">
        <v>57382</v>
      </c>
      <c r="F108" s="129">
        <f t="shared" si="9"/>
        <v>57382</v>
      </c>
      <c r="G108" s="129">
        <v>0</v>
      </c>
      <c r="H108" s="129">
        <v>0</v>
      </c>
      <c r="I108" s="130">
        <f>G108-H108</f>
        <v>0</v>
      </c>
      <c r="J108" s="130">
        <f>F108-G108</f>
        <v>57382</v>
      </c>
    </row>
    <row r="109" spans="1:10" s="131" customFormat="1" ht="20.25" customHeight="1">
      <c r="A109" s="448" t="s">
        <v>474</v>
      </c>
      <c r="B109" s="449"/>
      <c r="C109" s="133">
        <f>SUM(C103:C108)</f>
        <v>2240000</v>
      </c>
      <c r="D109" s="133">
        <f aca="true" t="shared" si="18" ref="D109:J109">SUM(D103:D108)</f>
        <v>60847.4</v>
      </c>
      <c r="E109" s="133">
        <f t="shared" si="18"/>
        <v>260000</v>
      </c>
      <c r="F109" s="133">
        <f t="shared" si="18"/>
        <v>2560847.4</v>
      </c>
      <c r="G109" s="133">
        <f t="shared" si="18"/>
        <v>2279847.4</v>
      </c>
      <c r="H109" s="133">
        <f t="shared" si="18"/>
        <v>2186000</v>
      </c>
      <c r="I109" s="133">
        <f t="shared" si="18"/>
        <v>93847.4</v>
      </c>
      <c r="J109" s="133">
        <f t="shared" si="18"/>
        <v>281000</v>
      </c>
    </row>
    <row r="110" spans="1:10" s="131" customFormat="1" ht="20.25" customHeight="1">
      <c r="A110" s="126" t="s">
        <v>547</v>
      </c>
      <c r="B110" s="132" t="s">
        <v>55</v>
      </c>
      <c r="C110" s="129">
        <v>250000</v>
      </c>
      <c r="D110" s="129">
        <v>0</v>
      </c>
      <c r="E110" s="129">
        <v>240000</v>
      </c>
      <c r="F110" s="129">
        <f t="shared" si="9"/>
        <v>490000</v>
      </c>
      <c r="G110" s="129">
        <v>408000</v>
      </c>
      <c r="H110" s="129">
        <v>408000</v>
      </c>
      <c r="I110" s="130">
        <f aca="true" t="shared" si="19" ref="I110:I119">G110-H110</f>
        <v>0</v>
      </c>
      <c r="J110" s="130">
        <f aca="true" t="shared" si="20" ref="J110:J131">F110-G110</f>
        <v>82000</v>
      </c>
    </row>
    <row r="111" spans="1:10" s="131" customFormat="1" ht="20.25" customHeight="1">
      <c r="A111" s="126" t="s">
        <v>548</v>
      </c>
      <c r="B111" s="132" t="s">
        <v>56</v>
      </c>
      <c r="C111" s="129">
        <v>3000000</v>
      </c>
      <c r="D111" s="129">
        <v>0</v>
      </c>
      <c r="E111" s="129">
        <v>-240000</v>
      </c>
      <c r="F111" s="129">
        <f t="shared" si="9"/>
        <v>2760000</v>
      </c>
      <c r="G111" s="129">
        <v>2470000</v>
      </c>
      <c r="H111" s="129">
        <v>2420000</v>
      </c>
      <c r="I111" s="130">
        <f t="shared" si="19"/>
        <v>50000</v>
      </c>
      <c r="J111" s="130">
        <f t="shared" si="20"/>
        <v>290000</v>
      </c>
    </row>
    <row r="112" spans="1:10" s="131" customFormat="1" ht="18" customHeight="1">
      <c r="A112" s="126" t="s">
        <v>549</v>
      </c>
      <c r="B112" s="132" t="s">
        <v>57</v>
      </c>
      <c r="C112" s="129">
        <v>50000</v>
      </c>
      <c r="D112" s="129">
        <v>0</v>
      </c>
      <c r="E112" s="129">
        <v>0</v>
      </c>
      <c r="F112" s="129">
        <f t="shared" si="9"/>
        <v>50000</v>
      </c>
      <c r="G112" s="129">
        <v>49661.7</v>
      </c>
      <c r="H112" s="129">
        <v>0</v>
      </c>
      <c r="I112" s="130">
        <f t="shared" si="19"/>
        <v>49661.7</v>
      </c>
      <c r="J112" s="130">
        <f t="shared" si="20"/>
        <v>338.3000000000029</v>
      </c>
    </row>
    <row r="113" spans="1:10" s="131" customFormat="1" ht="20.25" customHeight="1">
      <c r="A113" s="448" t="s">
        <v>495</v>
      </c>
      <c r="B113" s="449"/>
      <c r="C113" s="133">
        <f>SUM(C110:C112)</f>
        <v>3300000</v>
      </c>
      <c r="D113" s="133">
        <f>SUM(D110:D112)</f>
        <v>0</v>
      </c>
      <c r="E113" s="133">
        <f aca="true" t="shared" si="21" ref="E113:J113">SUM(E110:E112)</f>
        <v>0</v>
      </c>
      <c r="F113" s="133">
        <f t="shared" si="21"/>
        <v>3300000</v>
      </c>
      <c r="G113" s="133">
        <f t="shared" si="21"/>
        <v>2927661.7</v>
      </c>
      <c r="H113" s="133">
        <f t="shared" si="21"/>
        <v>2828000</v>
      </c>
      <c r="I113" s="133">
        <f t="shared" si="21"/>
        <v>99661.7</v>
      </c>
      <c r="J113" s="133">
        <f t="shared" si="21"/>
        <v>372338.3</v>
      </c>
    </row>
    <row r="114" spans="1:10" s="131" customFormat="1" ht="20.25" customHeight="1">
      <c r="A114" s="126" t="s">
        <v>803</v>
      </c>
      <c r="B114" s="128" t="s">
        <v>804</v>
      </c>
      <c r="C114" s="129">
        <v>30000</v>
      </c>
      <c r="D114" s="129">
        <v>0</v>
      </c>
      <c r="E114" s="129">
        <v>0</v>
      </c>
      <c r="F114" s="129">
        <f t="shared" si="9"/>
        <v>30000</v>
      </c>
      <c r="G114" s="129">
        <v>29505</v>
      </c>
      <c r="H114" s="129">
        <v>29505</v>
      </c>
      <c r="I114" s="130">
        <f t="shared" si="19"/>
        <v>0</v>
      </c>
      <c r="J114" s="130">
        <f t="shared" si="20"/>
        <v>495</v>
      </c>
    </row>
    <row r="115" spans="1:10" s="131" customFormat="1" ht="20.25" customHeight="1">
      <c r="A115" s="126" t="s">
        <v>550</v>
      </c>
      <c r="B115" s="132" t="s">
        <v>551</v>
      </c>
      <c r="C115" s="129">
        <v>50000</v>
      </c>
      <c r="D115" s="129">
        <v>0</v>
      </c>
      <c r="E115" s="129">
        <v>0</v>
      </c>
      <c r="F115" s="129">
        <f t="shared" si="9"/>
        <v>50000</v>
      </c>
      <c r="G115" s="129">
        <v>48750</v>
      </c>
      <c r="H115" s="129">
        <v>48750</v>
      </c>
      <c r="I115" s="130">
        <f t="shared" si="19"/>
        <v>0</v>
      </c>
      <c r="J115" s="130">
        <f t="shared" si="20"/>
        <v>1250</v>
      </c>
    </row>
    <row r="116" spans="1:10" s="131" customFormat="1" ht="20.25" customHeight="1">
      <c r="A116" s="126" t="s">
        <v>552</v>
      </c>
      <c r="B116" s="132" t="s">
        <v>58</v>
      </c>
      <c r="C116" s="129">
        <v>90000</v>
      </c>
      <c r="D116" s="129">
        <v>0</v>
      </c>
      <c r="E116" s="129">
        <v>0</v>
      </c>
      <c r="F116" s="129">
        <f t="shared" si="9"/>
        <v>90000</v>
      </c>
      <c r="G116" s="129">
        <v>85080</v>
      </c>
      <c r="H116" s="129">
        <v>85080</v>
      </c>
      <c r="I116" s="130">
        <f t="shared" si="19"/>
        <v>0</v>
      </c>
      <c r="J116" s="130">
        <f t="shared" si="20"/>
        <v>4920</v>
      </c>
    </row>
    <row r="117" spans="1:10" s="131" customFormat="1" ht="20.25" customHeight="1">
      <c r="A117" s="126" t="s">
        <v>553</v>
      </c>
      <c r="B117" s="132" t="s">
        <v>59</v>
      </c>
      <c r="C117" s="129">
        <v>100000</v>
      </c>
      <c r="D117" s="129">
        <v>0</v>
      </c>
      <c r="E117" s="129">
        <v>0</v>
      </c>
      <c r="F117" s="129">
        <f t="shared" si="9"/>
        <v>100000</v>
      </c>
      <c r="G117" s="129">
        <v>98856</v>
      </c>
      <c r="H117" s="129">
        <v>98856</v>
      </c>
      <c r="I117" s="130">
        <f t="shared" si="19"/>
        <v>0</v>
      </c>
      <c r="J117" s="130">
        <f t="shared" si="20"/>
        <v>1144</v>
      </c>
    </row>
    <row r="118" spans="1:10" s="131" customFormat="1" ht="20.25" customHeight="1">
      <c r="A118" s="126" t="s">
        <v>554</v>
      </c>
      <c r="B118" s="132" t="s">
        <v>60</v>
      </c>
      <c r="C118" s="129">
        <v>220000</v>
      </c>
      <c r="D118" s="129">
        <v>0</v>
      </c>
      <c r="E118" s="129">
        <v>0</v>
      </c>
      <c r="F118" s="129">
        <f t="shared" si="9"/>
        <v>220000</v>
      </c>
      <c r="G118" s="129">
        <v>196395.09</v>
      </c>
      <c r="H118" s="129">
        <v>195909</v>
      </c>
      <c r="I118" s="130">
        <f t="shared" si="19"/>
        <v>486.0899999999965</v>
      </c>
      <c r="J118" s="130">
        <f t="shared" si="20"/>
        <v>23604.910000000003</v>
      </c>
    </row>
    <row r="119" spans="1:10" s="131" customFormat="1" ht="18" customHeight="1">
      <c r="A119" s="126" t="s">
        <v>555</v>
      </c>
      <c r="B119" s="132" t="s">
        <v>556</v>
      </c>
      <c r="C119" s="129">
        <v>15000</v>
      </c>
      <c r="D119" s="129">
        <v>0</v>
      </c>
      <c r="E119" s="129">
        <v>0</v>
      </c>
      <c r="F119" s="129">
        <f t="shared" si="9"/>
        <v>15000</v>
      </c>
      <c r="G119" s="129">
        <v>13920</v>
      </c>
      <c r="H119" s="129">
        <v>13920</v>
      </c>
      <c r="I119" s="130">
        <f t="shared" si="19"/>
        <v>0</v>
      </c>
      <c r="J119" s="130">
        <f t="shared" si="20"/>
        <v>1080</v>
      </c>
    </row>
    <row r="120" spans="1:10" s="131" customFormat="1" ht="20.25" customHeight="1">
      <c r="A120" s="448" t="s">
        <v>535</v>
      </c>
      <c r="B120" s="449"/>
      <c r="C120" s="133">
        <f>SUM(C114:C119)</f>
        <v>505000</v>
      </c>
      <c r="D120" s="133">
        <f>SUM(D114:D119)</f>
        <v>0</v>
      </c>
      <c r="E120" s="133">
        <f aca="true" t="shared" si="22" ref="E120:J120">SUM(E114:E119)</f>
        <v>0</v>
      </c>
      <c r="F120" s="133">
        <f t="shared" si="22"/>
        <v>505000</v>
      </c>
      <c r="G120" s="133">
        <f t="shared" si="22"/>
        <v>472506.08999999997</v>
      </c>
      <c r="H120" s="133">
        <f t="shared" si="22"/>
        <v>472020</v>
      </c>
      <c r="I120" s="133">
        <f t="shared" si="22"/>
        <v>486.0899999999965</v>
      </c>
      <c r="J120" s="133">
        <f t="shared" si="22"/>
        <v>32493.910000000003</v>
      </c>
    </row>
    <row r="121" spans="1:10" s="131" customFormat="1" ht="20.25" customHeight="1">
      <c r="A121" s="126" t="s">
        <v>557</v>
      </c>
      <c r="B121" s="132" t="s">
        <v>61</v>
      </c>
      <c r="C121" s="129">
        <v>100000</v>
      </c>
      <c r="D121" s="129">
        <v>0</v>
      </c>
      <c r="E121" s="129">
        <v>0</v>
      </c>
      <c r="F121" s="129">
        <f t="shared" si="9"/>
        <v>100000</v>
      </c>
      <c r="G121" s="129">
        <v>0</v>
      </c>
      <c r="H121" s="130">
        <v>0</v>
      </c>
      <c r="I121" s="130">
        <f aca="true" t="shared" si="23" ref="I121:I130">G121-H121</f>
        <v>0</v>
      </c>
      <c r="J121" s="130">
        <f t="shared" si="20"/>
        <v>100000</v>
      </c>
    </row>
    <row r="122" spans="1:10" s="131" customFormat="1" ht="18" customHeight="1">
      <c r="A122" s="126" t="s">
        <v>558</v>
      </c>
      <c r="B122" s="132" t="s">
        <v>62</v>
      </c>
      <c r="C122" s="129">
        <v>50000</v>
      </c>
      <c r="D122" s="129">
        <v>0</v>
      </c>
      <c r="E122" s="129">
        <v>0</v>
      </c>
      <c r="F122" s="129">
        <f t="shared" si="9"/>
        <v>50000</v>
      </c>
      <c r="G122" s="129">
        <v>0</v>
      </c>
      <c r="H122" s="130">
        <v>0</v>
      </c>
      <c r="I122" s="130">
        <f t="shared" si="23"/>
        <v>0</v>
      </c>
      <c r="J122" s="130">
        <f t="shared" si="20"/>
        <v>50000</v>
      </c>
    </row>
    <row r="123" spans="1:10" s="131" customFormat="1" ht="20.25" customHeight="1">
      <c r="A123" s="448" t="s">
        <v>542</v>
      </c>
      <c r="B123" s="449"/>
      <c r="C123" s="133">
        <f>SUM(C121:C122)</f>
        <v>150000</v>
      </c>
      <c r="D123" s="133">
        <f>SUM(D121:D122)</f>
        <v>0</v>
      </c>
      <c r="E123" s="133">
        <f>SUM(E121:E122)</f>
        <v>0</v>
      </c>
      <c r="F123" s="133">
        <f t="shared" si="9"/>
        <v>150000</v>
      </c>
      <c r="G123" s="133">
        <f>SUM(G121:G122)</f>
        <v>0</v>
      </c>
      <c r="H123" s="133">
        <f>SUM(H121:H122)</f>
        <v>0</v>
      </c>
      <c r="I123" s="133">
        <f t="shared" si="23"/>
        <v>0</v>
      </c>
      <c r="J123" s="133">
        <f t="shared" si="20"/>
        <v>150000</v>
      </c>
    </row>
    <row r="124" spans="1:10" s="131" customFormat="1" ht="18" customHeight="1">
      <c r="A124" s="126" t="s">
        <v>559</v>
      </c>
      <c r="B124" s="132" t="s">
        <v>61</v>
      </c>
      <c r="C124" s="129">
        <v>0</v>
      </c>
      <c r="D124" s="129">
        <v>0</v>
      </c>
      <c r="E124" s="129">
        <v>0</v>
      </c>
      <c r="F124" s="129">
        <f t="shared" si="9"/>
        <v>0</v>
      </c>
      <c r="G124" s="129">
        <v>0</v>
      </c>
      <c r="H124" s="130">
        <v>0</v>
      </c>
      <c r="I124" s="130">
        <f t="shared" si="23"/>
        <v>0</v>
      </c>
      <c r="J124" s="130">
        <f t="shared" si="20"/>
        <v>0</v>
      </c>
    </row>
    <row r="125" spans="1:10" s="131" customFormat="1" ht="18" customHeight="1">
      <c r="A125" s="448" t="s">
        <v>560</v>
      </c>
      <c r="B125" s="449"/>
      <c r="C125" s="133">
        <f>SUM(C124)</f>
        <v>0</v>
      </c>
      <c r="D125" s="133">
        <f>SUM(D124)</f>
        <v>0</v>
      </c>
      <c r="E125" s="133">
        <f>SUM(E124)</f>
        <v>0</v>
      </c>
      <c r="F125" s="133">
        <f t="shared" si="9"/>
        <v>0</v>
      </c>
      <c r="G125" s="133">
        <f>SUM(G124)</f>
        <v>0</v>
      </c>
      <c r="H125" s="133">
        <f>SUM(H124)</f>
        <v>0</v>
      </c>
      <c r="I125" s="133">
        <f t="shared" si="23"/>
        <v>0</v>
      </c>
      <c r="J125" s="133">
        <f t="shared" si="20"/>
        <v>0</v>
      </c>
    </row>
    <row r="126" spans="1:10" s="131" customFormat="1" ht="18" customHeight="1">
      <c r="A126" s="126" t="s">
        <v>561</v>
      </c>
      <c r="B126" s="132" t="s">
        <v>562</v>
      </c>
      <c r="C126" s="129">
        <v>0</v>
      </c>
      <c r="D126" s="129">
        <v>0</v>
      </c>
      <c r="E126" s="129">
        <v>0</v>
      </c>
      <c r="F126" s="129">
        <f t="shared" si="9"/>
        <v>0</v>
      </c>
      <c r="G126" s="129">
        <v>0</v>
      </c>
      <c r="H126" s="129">
        <v>0</v>
      </c>
      <c r="I126" s="130">
        <f t="shared" si="23"/>
        <v>0</v>
      </c>
      <c r="J126" s="130">
        <f t="shared" si="20"/>
        <v>0</v>
      </c>
    </row>
    <row r="127" spans="1:10" s="131" customFormat="1" ht="18" customHeight="1" thickBot="1">
      <c r="A127" s="126" t="s">
        <v>563</v>
      </c>
      <c r="B127" s="132" t="s">
        <v>114</v>
      </c>
      <c r="C127" s="129">
        <v>300000</v>
      </c>
      <c r="D127" s="129">
        <v>25300.93</v>
      </c>
      <c r="E127" s="129">
        <v>-20000</v>
      </c>
      <c r="F127" s="129">
        <f t="shared" si="9"/>
        <v>305300.93</v>
      </c>
      <c r="G127" s="129">
        <v>128547.55</v>
      </c>
      <c r="H127" s="129">
        <v>128547.55</v>
      </c>
      <c r="I127" s="130">
        <f t="shared" si="23"/>
        <v>0</v>
      </c>
      <c r="J127" s="130">
        <f t="shared" si="20"/>
        <v>176753.38</v>
      </c>
    </row>
    <row r="128" spans="1:10" s="1" customFormat="1" ht="16.5" thickBot="1" thickTop="1">
      <c r="A128" s="458" t="s">
        <v>0</v>
      </c>
      <c r="B128" s="454" t="s">
        <v>1</v>
      </c>
      <c r="C128" s="460" t="s">
        <v>2</v>
      </c>
      <c r="D128" s="461"/>
      <c r="E128" s="461"/>
      <c r="F128" s="462"/>
      <c r="G128" s="454" t="s">
        <v>6</v>
      </c>
      <c r="H128" s="452" t="s">
        <v>7</v>
      </c>
      <c r="I128" s="454" t="s">
        <v>817</v>
      </c>
      <c r="J128" s="454" t="s">
        <v>818</v>
      </c>
    </row>
    <row r="129" spans="1:10" s="1" customFormat="1" ht="27" customHeight="1" thickBot="1" thickTop="1">
      <c r="A129" s="459"/>
      <c r="B129" s="455"/>
      <c r="C129" s="309" t="s">
        <v>711</v>
      </c>
      <c r="D129" s="309" t="s">
        <v>93</v>
      </c>
      <c r="E129" s="309" t="s">
        <v>4</v>
      </c>
      <c r="F129" s="308" t="s">
        <v>5</v>
      </c>
      <c r="G129" s="455"/>
      <c r="H129" s="453"/>
      <c r="I129" s="455"/>
      <c r="J129" s="455"/>
    </row>
    <row r="130" spans="1:10" s="1" customFormat="1" ht="18" customHeight="1" thickTop="1">
      <c r="A130" s="126" t="s">
        <v>564</v>
      </c>
      <c r="B130" s="132" t="s">
        <v>63</v>
      </c>
      <c r="C130" s="129">
        <v>50000</v>
      </c>
      <c r="D130" s="129">
        <v>0</v>
      </c>
      <c r="E130" s="129">
        <v>20000</v>
      </c>
      <c r="F130" s="129">
        <f t="shared" si="9"/>
        <v>70000</v>
      </c>
      <c r="G130" s="129">
        <v>68320.44</v>
      </c>
      <c r="H130" s="129">
        <v>0</v>
      </c>
      <c r="I130" s="130">
        <f t="shared" si="23"/>
        <v>68320.44</v>
      </c>
      <c r="J130" s="130">
        <f t="shared" si="20"/>
        <v>1679.5599999999977</v>
      </c>
    </row>
    <row r="131" spans="1:10" s="131" customFormat="1" ht="18" customHeight="1">
      <c r="A131" s="126" t="s">
        <v>728</v>
      </c>
      <c r="B131" s="132" t="s">
        <v>64</v>
      </c>
      <c r="C131" s="129">
        <v>300000</v>
      </c>
      <c r="D131" s="129">
        <v>9500</v>
      </c>
      <c r="E131" s="129">
        <v>64000</v>
      </c>
      <c r="F131" s="129">
        <f t="shared" si="9"/>
        <v>373500</v>
      </c>
      <c r="G131" s="129">
        <v>345500</v>
      </c>
      <c r="H131" s="130">
        <v>240000</v>
      </c>
      <c r="I131" s="130">
        <f>G131-H131</f>
        <v>105500</v>
      </c>
      <c r="J131" s="130">
        <f t="shared" si="20"/>
        <v>28000</v>
      </c>
    </row>
    <row r="132" spans="1:10" s="131" customFormat="1" ht="20.25" customHeight="1">
      <c r="A132" s="448" t="s">
        <v>565</v>
      </c>
      <c r="B132" s="449"/>
      <c r="C132" s="133">
        <f>C131+C130+C127+C126</f>
        <v>650000</v>
      </c>
      <c r="D132" s="133">
        <f>SUM(D126:D131)</f>
        <v>34800.93</v>
      </c>
      <c r="E132" s="133">
        <f>E131+E130+E127+E126</f>
        <v>64000</v>
      </c>
      <c r="F132" s="133">
        <f>C132+D132+E132</f>
        <v>748800.93</v>
      </c>
      <c r="G132" s="133">
        <f>SUM(G126:G131)</f>
        <v>542367.99</v>
      </c>
      <c r="H132" s="133">
        <f>SUM(H126:H131)</f>
        <v>368547.55</v>
      </c>
      <c r="I132" s="133">
        <f>SUM(I126:I131)</f>
        <v>173820.44</v>
      </c>
      <c r="J132" s="133">
        <f>SUM(J126:J131)</f>
        <v>206432.94</v>
      </c>
    </row>
    <row r="133" spans="1:10" s="131" customFormat="1" ht="18" customHeight="1">
      <c r="A133" s="126" t="s">
        <v>567</v>
      </c>
      <c r="B133" s="132" t="s">
        <v>65</v>
      </c>
      <c r="C133" s="129">
        <v>150000</v>
      </c>
      <c r="D133" s="129">
        <v>922.2</v>
      </c>
      <c r="E133" s="129">
        <v>0</v>
      </c>
      <c r="F133" s="129">
        <f>C133+D133+E133</f>
        <v>150922.2</v>
      </c>
      <c r="G133" s="129">
        <v>136246.81</v>
      </c>
      <c r="H133" s="129">
        <v>65.41</v>
      </c>
      <c r="I133" s="130">
        <f>G133-H133</f>
        <v>136181.4</v>
      </c>
      <c r="J133" s="130">
        <f>F133-G133</f>
        <v>14675.390000000014</v>
      </c>
    </row>
    <row r="134" spans="1:10" s="131" customFormat="1" ht="18.75" customHeight="1">
      <c r="A134" s="126" t="s">
        <v>824</v>
      </c>
      <c r="B134" s="132" t="s">
        <v>825</v>
      </c>
      <c r="C134" s="129">
        <v>100000</v>
      </c>
      <c r="D134" s="129">
        <v>0</v>
      </c>
      <c r="E134" s="129">
        <v>0</v>
      </c>
      <c r="F134" s="129">
        <f>C134+D134+E134</f>
        <v>100000</v>
      </c>
      <c r="G134" s="129">
        <v>0</v>
      </c>
      <c r="H134" s="129">
        <v>0</v>
      </c>
      <c r="I134" s="130">
        <f>G134-H134</f>
        <v>0</v>
      </c>
      <c r="J134" s="130">
        <f>F134-G134</f>
        <v>100000</v>
      </c>
    </row>
    <row r="135" spans="1:10" s="131" customFormat="1" ht="20.25" customHeight="1">
      <c r="A135" s="448" t="s">
        <v>566</v>
      </c>
      <c r="B135" s="449"/>
      <c r="C135" s="133">
        <f>SUM(C133:C134)</f>
        <v>250000</v>
      </c>
      <c r="D135" s="133">
        <f>SUM(D133:D134)</f>
        <v>922.2</v>
      </c>
      <c r="E135" s="133">
        <f aca="true" t="shared" si="24" ref="E135:J135">SUM(E133:E134)</f>
        <v>0</v>
      </c>
      <c r="F135" s="133">
        <f t="shared" si="24"/>
        <v>250922.2</v>
      </c>
      <c r="G135" s="133">
        <f t="shared" si="24"/>
        <v>136246.81</v>
      </c>
      <c r="H135" s="133">
        <f t="shared" si="24"/>
        <v>65.41</v>
      </c>
      <c r="I135" s="133">
        <f t="shared" si="24"/>
        <v>136181.4</v>
      </c>
      <c r="J135" s="133">
        <f t="shared" si="24"/>
        <v>114675.39000000001</v>
      </c>
    </row>
    <row r="136" spans="1:10" s="131" customFormat="1" ht="20.25" customHeight="1">
      <c r="A136" s="450" t="s">
        <v>84</v>
      </c>
      <c r="B136" s="451"/>
      <c r="C136" s="134">
        <f aca="true" t="shared" si="25" ref="C136:J136">C109+C113+C120+C123+C125+C132+C135</f>
        <v>7095000</v>
      </c>
      <c r="D136" s="134">
        <f t="shared" si="25"/>
        <v>96570.53</v>
      </c>
      <c r="E136" s="134">
        <f t="shared" si="25"/>
        <v>324000</v>
      </c>
      <c r="F136" s="134">
        <f t="shared" si="25"/>
        <v>7515570.53</v>
      </c>
      <c r="G136" s="134">
        <f t="shared" si="25"/>
        <v>6358629.989999999</v>
      </c>
      <c r="H136" s="134">
        <f t="shared" si="25"/>
        <v>5854632.96</v>
      </c>
      <c r="I136" s="134">
        <f t="shared" si="25"/>
        <v>503997.03</v>
      </c>
      <c r="J136" s="134">
        <f t="shared" si="25"/>
        <v>1156940.54</v>
      </c>
    </row>
    <row r="137" spans="1:10" s="131" customFormat="1" ht="20.25" customHeight="1">
      <c r="A137" s="126" t="s">
        <v>568</v>
      </c>
      <c r="B137" s="132" t="s">
        <v>66</v>
      </c>
      <c r="C137" s="129">
        <v>150000</v>
      </c>
      <c r="D137" s="129">
        <v>0</v>
      </c>
      <c r="E137" s="129">
        <v>-150000</v>
      </c>
      <c r="F137" s="129">
        <f aca="true" t="shared" si="26" ref="F137:F149">C137+D137+E137</f>
        <v>0</v>
      </c>
      <c r="G137" s="129">
        <v>0</v>
      </c>
      <c r="H137" s="129">
        <v>0</v>
      </c>
      <c r="I137" s="130">
        <f>G137-H137</f>
        <v>0</v>
      </c>
      <c r="J137" s="130">
        <f>F137-G137</f>
        <v>0</v>
      </c>
    </row>
    <row r="138" spans="1:10" s="131" customFormat="1" ht="20.25" customHeight="1">
      <c r="A138" s="126" t="s">
        <v>569</v>
      </c>
      <c r="B138" s="132" t="s">
        <v>570</v>
      </c>
      <c r="C138" s="129">
        <v>40000</v>
      </c>
      <c r="D138" s="129">
        <v>0</v>
      </c>
      <c r="E138" s="129">
        <v>-40000</v>
      </c>
      <c r="F138" s="129">
        <f t="shared" si="26"/>
        <v>0</v>
      </c>
      <c r="G138" s="129">
        <v>0</v>
      </c>
      <c r="H138" s="129">
        <v>0</v>
      </c>
      <c r="I138" s="130">
        <f aca="true" t="shared" si="27" ref="I138:I148">G138-H138</f>
        <v>0</v>
      </c>
      <c r="J138" s="130">
        <f aca="true" t="shared" si="28" ref="J138:J148">F138-G138</f>
        <v>0</v>
      </c>
    </row>
    <row r="139" spans="1:10" s="131" customFormat="1" ht="20.25" customHeight="1">
      <c r="A139" s="126" t="s">
        <v>571</v>
      </c>
      <c r="B139" s="132" t="s">
        <v>67</v>
      </c>
      <c r="C139" s="129">
        <v>30000</v>
      </c>
      <c r="D139" s="129">
        <v>0</v>
      </c>
      <c r="E139" s="129">
        <v>-10000</v>
      </c>
      <c r="F139" s="129">
        <f t="shared" si="26"/>
        <v>20000</v>
      </c>
      <c r="G139" s="129">
        <v>0</v>
      </c>
      <c r="H139" s="129">
        <v>0</v>
      </c>
      <c r="I139" s="130">
        <f t="shared" si="27"/>
        <v>0</v>
      </c>
      <c r="J139" s="130">
        <f t="shared" si="28"/>
        <v>20000</v>
      </c>
    </row>
    <row r="140" spans="1:10" s="131" customFormat="1" ht="20.25" customHeight="1">
      <c r="A140" s="126" t="s">
        <v>572</v>
      </c>
      <c r="B140" s="132" t="s">
        <v>68</v>
      </c>
      <c r="C140" s="129">
        <v>200000</v>
      </c>
      <c r="D140" s="129">
        <v>0</v>
      </c>
      <c r="E140" s="129">
        <v>110000</v>
      </c>
      <c r="F140" s="129">
        <f t="shared" si="26"/>
        <v>310000</v>
      </c>
      <c r="G140" s="129">
        <v>308772</v>
      </c>
      <c r="H140" s="129">
        <v>109276.8</v>
      </c>
      <c r="I140" s="130">
        <f t="shared" si="27"/>
        <v>199495.2</v>
      </c>
      <c r="J140" s="130">
        <f t="shared" si="28"/>
        <v>1228</v>
      </c>
    </row>
    <row r="141" spans="1:10" s="131" customFormat="1" ht="20.25" customHeight="1">
      <c r="A141" s="126" t="s">
        <v>573</v>
      </c>
      <c r="B141" s="132" t="s">
        <v>574</v>
      </c>
      <c r="C141" s="129">
        <v>50000</v>
      </c>
      <c r="D141" s="129">
        <v>61913.8</v>
      </c>
      <c r="E141" s="129">
        <v>-50000</v>
      </c>
      <c r="F141" s="129">
        <f t="shared" si="26"/>
        <v>61913.8</v>
      </c>
      <c r="G141" s="129">
        <v>61913.8</v>
      </c>
      <c r="H141" s="129">
        <v>0</v>
      </c>
      <c r="I141" s="130">
        <f t="shared" si="27"/>
        <v>61913.8</v>
      </c>
      <c r="J141" s="130">
        <f t="shared" si="28"/>
        <v>0</v>
      </c>
    </row>
    <row r="142" spans="1:10" s="131" customFormat="1" ht="20.25" customHeight="1">
      <c r="A142" s="126" t="s">
        <v>575</v>
      </c>
      <c r="B142" s="132" t="s">
        <v>576</v>
      </c>
      <c r="C142" s="129">
        <v>50000</v>
      </c>
      <c r="D142" s="129">
        <v>41632.2</v>
      </c>
      <c r="E142" s="129">
        <v>-50000</v>
      </c>
      <c r="F142" s="129">
        <f t="shared" si="26"/>
        <v>41632.2</v>
      </c>
      <c r="G142" s="129">
        <v>41632.2</v>
      </c>
      <c r="H142" s="129">
        <v>0</v>
      </c>
      <c r="I142" s="130">
        <f t="shared" si="27"/>
        <v>41632.2</v>
      </c>
      <c r="J142" s="130">
        <f t="shared" si="28"/>
        <v>0</v>
      </c>
    </row>
    <row r="143" spans="1:10" s="131" customFormat="1" ht="20.25" customHeight="1">
      <c r="A143" s="126" t="s">
        <v>577</v>
      </c>
      <c r="B143" s="132" t="s">
        <v>69</v>
      </c>
      <c r="C143" s="129">
        <v>200000</v>
      </c>
      <c r="D143" s="129">
        <v>9727.33</v>
      </c>
      <c r="E143" s="129">
        <v>0</v>
      </c>
      <c r="F143" s="129">
        <f t="shared" si="26"/>
        <v>209727.33</v>
      </c>
      <c r="G143" s="129">
        <v>113253.49</v>
      </c>
      <c r="H143" s="129">
        <v>11143.92</v>
      </c>
      <c r="I143" s="130">
        <f t="shared" si="27"/>
        <v>102109.57</v>
      </c>
      <c r="J143" s="130">
        <f t="shared" si="28"/>
        <v>96473.83999999998</v>
      </c>
    </row>
    <row r="144" spans="1:10" s="131" customFormat="1" ht="20.25" customHeight="1">
      <c r="A144" s="126" t="s">
        <v>578</v>
      </c>
      <c r="B144" s="128" t="s">
        <v>115</v>
      </c>
      <c r="C144" s="129">
        <v>1000000</v>
      </c>
      <c r="D144" s="129">
        <v>0</v>
      </c>
      <c r="E144" s="129">
        <v>230000</v>
      </c>
      <c r="F144" s="129">
        <f t="shared" si="26"/>
        <v>1230000</v>
      </c>
      <c r="G144" s="129">
        <v>1228243.2</v>
      </c>
      <c r="H144" s="129">
        <v>70652.77</v>
      </c>
      <c r="I144" s="130">
        <f t="shared" si="27"/>
        <v>1157590.43</v>
      </c>
      <c r="J144" s="130">
        <f t="shared" si="28"/>
        <v>1756.8000000000466</v>
      </c>
    </row>
    <row r="145" spans="1:10" s="131" customFormat="1" ht="20.25" customHeight="1">
      <c r="A145" s="126" t="s">
        <v>579</v>
      </c>
      <c r="B145" s="132" t="s">
        <v>70</v>
      </c>
      <c r="C145" s="129">
        <v>80000</v>
      </c>
      <c r="D145" s="129">
        <v>0</v>
      </c>
      <c r="E145" s="129">
        <v>-40000</v>
      </c>
      <c r="F145" s="129">
        <f t="shared" si="26"/>
        <v>40000</v>
      </c>
      <c r="G145" s="129">
        <v>0</v>
      </c>
      <c r="H145" s="129">
        <v>0</v>
      </c>
      <c r="I145" s="130">
        <f t="shared" si="27"/>
        <v>0</v>
      </c>
      <c r="J145" s="130">
        <f t="shared" si="28"/>
        <v>40000</v>
      </c>
    </row>
    <row r="146" spans="1:10" s="131" customFormat="1" ht="20.25" customHeight="1">
      <c r="A146" s="126" t="s">
        <v>580</v>
      </c>
      <c r="B146" s="132" t="s">
        <v>581</v>
      </c>
      <c r="C146" s="129">
        <v>1500000</v>
      </c>
      <c r="D146" s="129">
        <v>508903.5</v>
      </c>
      <c r="E146" s="129">
        <v>-40000</v>
      </c>
      <c r="F146" s="129">
        <f t="shared" si="26"/>
        <v>1968903.5</v>
      </c>
      <c r="G146" s="129">
        <v>1648971.35</v>
      </c>
      <c r="H146" s="129">
        <v>800188.43</v>
      </c>
      <c r="I146" s="130">
        <f t="shared" si="27"/>
        <v>848782.92</v>
      </c>
      <c r="J146" s="130">
        <f t="shared" si="28"/>
        <v>319932.1499999999</v>
      </c>
    </row>
    <row r="147" spans="1:10" s="131" customFormat="1" ht="18" customHeight="1">
      <c r="A147" s="126" t="s">
        <v>729</v>
      </c>
      <c r="B147" s="132" t="s">
        <v>71</v>
      </c>
      <c r="C147" s="129">
        <v>400000</v>
      </c>
      <c r="D147" s="129">
        <v>0</v>
      </c>
      <c r="E147" s="129">
        <v>-200000</v>
      </c>
      <c r="F147" s="129">
        <f t="shared" si="26"/>
        <v>200000</v>
      </c>
      <c r="G147" s="129">
        <v>0</v>
      </c>
      <c r="H147" s="129">
        <v>0</v>
      </c>
      <c r="I147" s="130">
        <f t="shared" si="27"/>
        <v>0</v>
      </c>
      <c r="J147" s="130">
        <f t="shared" si="28"/>
        <v>200000</v>
      </c>
    </row>
    <row r="148" spans="1:10" s="131" customFormat="1" ht="20.25" customHeight="1">
      <c r="A148" s="126" t="s">
        <v>582</v>
      </c>
      <c r="B148" s="132" t="s">
        <v>72</v>
      </c>
      <c r="C148" s="129">
        <v>120000</v>
      </c>
      <c r="D148" s="129">
        <v>0</v>
      </c>
      <c r="E148" s="129">
        <v>-80000</v>
      </c>
      <c r="F148" s="129">
        <f t="shared" si="26"/>
        <v>40000</v>
      </c>
      <c r="G148" s="129">
        <v>0</v>
      </c>
      <c r="H148" s="129">
        <v>0</v>
      </c>
      <c r="I148" s="130">
        <f t="shared" si="27"/>
        <v>0</v>
      </c>
      <c r="J148" s="130">
        <f t="shared" si="28"/>
        <v>40000</v>
      </c>
    </row>
    <row r="149" spans="1:10" s="131" customFormat="1" ht="20.25" customHeight="1">
      <c r="A149" s="126" t="s">
        <v>826</v>
      </c>
      <c r="B149" s="132" t="s">
        <v>827</v>
      </c>
      <c r="C149" s="129">
        <v>50000</v>
      </c>
      <c r="D149" s="129">
        <v>0</v>
      </c>
      <c r="E149" s="129">
        <v>0</v>
      </c>
      <c r="F149" s="129">
        <f t="shared" si="26"/>
        <v>50000</v>
      </c>
      <c r="G149" s="129">
        <v>0</v>
      </c>
      <c r="H149" s="129">
        <v>0</v>
      </c>
      <c r="I149" s="130">
        <f>G149-H149</f>
        <v>0</v>
      </c>
      <c r="J149" s="130">
        <f>F149-G149</f>
        <v>50000</v>
      </c>
    </row>
    <row r="150" spans="1:10" s="131" customFormat="1" ht="20.25" customHeight="1">
      <c r="A150" s="448" t="s">
        <v>474</v>
      </c>
      <c r="B150" s="449"/>
      <c r="C150" s="133">
        <f>SUM(C137:C149)</f>
        <v>3870000</v>
      </c>
      <c r="D150" s="133">
        <f>SUM(D137:D149)</f>
        <v>622176.83</v>
      </c>
      <c r="E150" s="133">
        <f aca="true" t="shared" si="29" ref="E150:J150">SUM(E137:E149)</f>
        <v>-320000</v>
      </c>
      <c r="F150" s="133">
        <f t="shared" si="29"/>
        <v>4172176.83</v>
      </c>
      <c r="G150" s="133">
        <f t="shared" si="29"/>
        <v>3402786.04</v>
      </c>
      <c r="H150" s="133">
        <f t="shared" si="29"/>
        <v>991261.92</v>
      </c>
      <c r="I150" s="133">
        <f t="shared" si="29"/>
        <v>2411524.12</v>
      </c>
      <c r="J150" s="133">
        <f t="shared" si="29"/>
        <v>769390.7899999999</v>
      </c>
    </row>
    <row r="151" spans="1:10" s="131" customFormat="1" ht="18" customHeight="1">
      <c r="A151" s="126" t="s">
        <v>757</v>
      </c>
      <c r="B151" s="128" t="s">
        <v>828</v>
      </c>
      <c r="C151" s="129">
        <v>50000</v>
      </c>
      <c r="D151" s="129">
        <v>0</v>
      </c>
      <c r="E151" s="129">
        <v>-50000</v>
      </c>
      <c r="F151" s="129">
        <f>C151+D151+E151</f>
        <v>0</v>
      </c>
      <c r="G151" s="129">
        <v>0</v>
      </c>
      <c r="H151" s="129">
        <v>0</v>
      </c>
      <c r="I151" s="130">
        <f>G151-H151</f>
        <v>0</v>
      </c>
      <c r="J151" s="130">
        <f>F151-G151</f>
        <v>0</v>
      </c>
    </row>
    <row r="152" spans="1:10" s="131" customFormat="1" ht="20.25" customHeight="1">
      <c r="A152" s="126" t="s">
        <v>829</v>
      </c>
      <c r="B152" s="128" t="s">
        <v>830</v>
      </c>
      <c r="C152" s="129">
        <v>50000</v>
      </c>
      <c r="D152" s="129">
        <v>0</v>
      </c>
      <c r="E152" s="129">
        <v>-50000</v>
      </c>
      <c r="F152" s="129">
        <f>C152+D152+E152</f>
        <v>0</v>
      </c>
      <c r="G152" s="129">
        <v>0</v>
      </c>
      <c r="H152" s="129">
        <v>0</v>
      </c>
      <c r="I152" s="130">
        <f>G152-H152</f>
        <v>0</v>
      </c>
      <c r="J152" s="130">
        <f>F152-G152</f>
        <v>0</v>
      </c>
    </row>
    <row r="153" spans="1:10" s="131" customFormat="1" ht="20.25" customHeight="1">
      <c r="A153" s="126" t="s">
        <v>583</v>
      </c>
      <c r="B153" s="128" t="s">
        <v>586</v>
      </c>
      <c r="C153" s="129">
        <v>100000</v>
      </c>
      <c r="D153" s="129">
        <v>0</v>
      </c>
      <c r="E153" s="129">
        <v>-100000</v>
      </c>
      <c r="F153" s="129">
        <f>C153+D153+E153</f>
        <v>0</v>
      </c>
      <c r="G153" s="129">
        <v>0</v>
      </c>
      <c r="H153" s="129">
        <v>0</v>
      </c>
      <c r="I153" s="130">
        <f>G153-H153</f>
        <v>0</v>
      </c>
      <c r="J153" s="130">
        <f>F153-G153</f>
        <v>0</v>
      </c>
    </row>
    <row r="154" spans="1:10" s="131" customFormat="1" ht="18" customHeight="1">
      <c r="A154" s="126" t="s">
        <v>584</v>
      </c>
      <c r="B154" s="132" t="s">
        <v>73</v>
      </c>
      <c r="C154" s="129">
        <v>1000000</v>
      </c>
      <c r="D154" s="129">
        <v>0</v>
      </c>
      <c r="E154" s="129">
        <v>200000</v>
      </c>
      <c r="F154" s="129">
        <f>C154+D154+E154</f>
        <v>1200000</v>
      </c>
      <c r="G154" s="129">
        <v>1124609.7</v>
      </c>
      <c r="H154" s="129">
        <v>1124609.7</v>
      </c>
      <c r="I154" s="130">
        <f>G154-H154</f>
        <v>0</v>
      </c>
      <c r="J154" s="130">
        <f>F154-G154</f>
        <v>75390.30000000005</v>
      </c>
    </row>
    <row r="155" spans="1:10" s="131" customFormat="1" ht="18.75" customHeight="1">
      <c r="A155" s="126" t="s">
        <v>585</v>
      </c>
      <c r="B155" s="132" t="s">
        <v>74</v>
      </c>
      <c r="C155" s="129">
        <v>14000000</v>
      </c>
      <c r="D155" s="129">
        <v>0</v>
      </c>
      <c r="E155" s="129">
        <v>0</v>
      </c>
      <c r="F155" s="129">
        <f>C155+D155+E155</f>
        <v>14000000</v>
      </c>
      <c r="G155" s="129">
        <v>14000000</v>
      </c>
      <c r="H155" s="129">
        <v>14000000</v>
      </c>
      <c r="I155" s="130">
        <f>G155-H155</f>
        <v>0</v>
      </c>
      <c r="J155" s="130">
        <f>F155-G155</f>
        <v>0</v>
      </c>
    </row>
    <row r="156" spans="1:10" s="131" customFormat="1" ht="20.25" customHeight="1" thickBot="1">
      <c r="A156" s="448" t="s">
        <v>495</v>
      </c>
      <c r="B156" s="449"/>
      <c r="C156" s="133">
        <f>SUM(C151:C155)</f>
        <v>15200000</v>
      </c>
      <c r="D156" s="133">
        <f>SUM(D151:D155)</f>
        <v>0</v>
      </c>
      <c r="E156" s="133">
        <f aca="true" t="shared" si="30" ref="E156:J156">SUM(E151:E155)</f>
        <v>0</v>
      </c>
      <c r="F156" s="133">
        <f t="shared" si="30"/>
        <v>15200000</v>
      </c>
      <c r="G156" s="133">
        <f t="shared" si="30"/>
        <v>15124609.7</v>
      </c>
      <c r="H156" s="133">
        <f t="shared" si="30"/>
        <v>15124609.7</v>
      </c>
      <c r="I156" s="133">
        <f t="shared" si="30"/>
        <v>0</v>
      </c>
      <c r="J156" s="133">
        <f t="shared" si="30"/>
        <v>75390.30000000005</v>
      </c>
    </row>
    <row r="157" spans="1:10" s="1" customFormat="1" ht="16.5" thickBot="1" thickTop="1">
      <c r="A157" s="458" t="s">
        <v>0</v>
      </c>
      <c r="B157" s="454" t="s">
        <v>1</v>
      </c>
      <c r="C157" s="460" t="s">
        <v>2</v>
      </c>
      <c r="D157" s="461"/>
      <c r="E157" s="461"/>
      <c r="F157" s="462"/>
      <c r="G157" s="454" t="s">
        <v>6</v>
      </c>
      <c r="H157" s="452" t="s">
        <v>7</v>
      </c>
      <c r="I157" s="454" t="s">
        <v>817</v>
      </c>
      <c r="J157" s="454" t="s">
        <v>818</v>
      </c>
    </row>
    <row r="158" spans="1:10" s="1" customFormat="1" ht="27" customHeight="1" thickBot="1" thickTop="1">
      <c r="A158" s="459"/>
      <c r="B158" s="455"/>
      <c r="C158" s="309" t="s">
        <v>711</v>
      </c>
      <c r="D158" s="309" t="s">
        <v>93</v>
      </c>
      <c r="E158" s="309" t="s">
        <v>4</v>
      </c>
      <c r="F158" s="308" t="s">
        <v>5</v>
      </c>
      <c r="G158" s="455"/>
      <c r="H158" s="453"/>
      <c r="I158" s="455"/>
      <c r="J158" s="455"/>
    </row>
    <row r="159" spans="1:10" s="1" customFormat="1" ht="18" customHeight="1" thickTop="1">
      <c r="A159" s="126" t="s">
        <v>587</v>
      </c>
      <c r="B159" s="132" t="s">
        <v>588</v>
      </c>
      <c r="C159" s="129">
        <v>52000</v>
      </c>
      <c r="D159" s="129">
        <v>0</v>
      </c>
      <c r="E159" s="129">
        <v>0</v>
      </c>
      <c r="F159" s="129">
        <f>C159+D159+E159</f>
        <v>52000</v>
      </c>
      <c r="G159" s="129">
        <v>52000</v>
      </c>
      <c r="H159" s="130">
        <v>52000</v>
      </c>
      <c r="I159" s="130">
        <f>G159-H159</f>
        <v>0</v>
      </c>
      <c r="J159" s="130">
        <f>F159-G159</f>
        <v>0</v>
      </c>
    </row>
    <row r="160" spans="1:10" s="131" customFormat="1" ht="20.25" customHeight="1">
      <c r="A160" s="126" t="s">
        <v>589</v>
      </c>
      <c r="B160" s="132" t="s">
        <v>590</v>
      </c>
      <c r="C160" s="129">
        <v>50000</v>
      </c>
      <c r="D160" s="129">
        <v>0</v>
      </c>
      <c r="E160" s="129">
        <v>0</v>
      </c>
      <c r="F160" s="129">
        <f>C160+D160+E160</f>
        <v>50000</v>
      </c>
      <c r="G160" s="129">
        <v>0</v>
      </c>
      <c r="H160" s="130">
        <v>0</v>
      </c>
      <c r="I160" s="130">
        <f>G160-H160</f>
        <v>0</v>
      </c>
      <c r="J160" s="130">
        <f>F160-G160</f>
        <v>50000</v>
      </c>
    </row>
    <row r="161" spans="1:10" s="131" customFormat="1" ht="20.25" customHeight="1">
      <c r="A161" s="448" t="s">
        <v>535</v>
      </c>
      <c r="B161" s="449"/>
      <c r="C161" s="133">
        <f aca="true" t="shared" si="31" ref="C161:J161">SUM(C159:C160)</f>
        <v>102000</v>
      </c>
      <c r="D161" s="133">
        <f t="shared" si="31"/>
        <v>0</v>
      </c>
      <c r="E161" s="133">
        <f t="shared" si="31"/>
        <v>0</v>
      </c>
      <c r="F161" s="133">
        <f t="shared" si="31"/>
        <v>102000</v>
      </c>
      <c r="G161" s="133">
        <f t="shared" si="31"/>
        <v>52000</v>
      </c>
      <c r="H161" s="133">
        <f t="shared" si="31"/>
        <v>52000</v>
      </c>
      <c r="I161" s="133">
        <f t="shared" si="31"/>
        <v>0</v>
      </c>
      <c r="J161" s="133">
        <f t="shared" si="31"/>
        <v>50000</v>
      </c>
    </row>
    <row r="162" spans="1:10" s="131" customFormat="1" ht="18" customHeight="1">
      <c r="A162" s="450" t="s">
        <v>85</v>
      </c>
      <c r="B162" s="451"/>
      <c r="C162" s="134">
        <f aca="true" t="shared" si="32" ref="C162:J162">C150+C156+C161</f>
        <v>19172000</v>
      </c>
      <c r="D162" s="134">
        <f t="shared" si="32"/>
        <v>622176.83</v>
      </c>
      <c r="E162" s="134">
        <f t="shared" si="32"/>
        <v>-320000</v>
      </c>
      <c r="F162" s="134">
        <f t="shared" si="32"/>
        <v>19474176.83</v>
      </c>
      <c r="G162" s="134">
        <f t="shared" si="32"/>
        <v>18579395.74</v>
      </c>
      <c r="H162" s="134">
        <f t="shared" si="32"/>
        <v>16167871.62</v>
      </c>
      <c r="I162" s="134">
        <f t="shared" si="32"/>
        <v>2411524.12</v>
      </c>
      <c r="J162" s="134">
        <f t="shared" si="32"/>
        <v>894781.09</v>
      </c>
    </row>
    <row r="163" spans="1:10" s="131" customFormat="1" ht="20.25" customHeight="1">
      <c r="A163" s="126" t="s">
        <v>591</v>
      </c>
      <c r="B163" s="132" t="s">
        <v>91</v>
      </c>
      <c r="C163" s="129">
        <v>50000</v>
      </c>
      <c r="D163" s="129">
        <v>899.01</v>
      </c>
      <c r="E163" s="129">
        <v>0</v>
      </c>
      <c r="F163" s="129">
        <f>C163+D163+E163</f>
        <v>50899.01</v>
      </c>
      <c r="G163" s="129">
        <v>10196.84</v>
      </c>
      <c r="H163" s="130">
        <v>4879.9</v>
      </c>
      <c r="I163" s="130">
        <f>G163-H163</f>
        <v>5316.9400000000005</v>
      </c>
      <c r="J163" s="130">
        <f>F163-G163</f>
        <v>40702.17</v>
      </c>
    </row>
    <row r="164" spans="1:10" s="131" customFormat="1" ht="18" customHeight="1">
      <c r="A164" s="126" t="s">
        <v>592</v>
      </c>
      <c r="B164" s="132" t="s">
        <v>92</v>
      </c>
      <c r="C164" s="129">
        <v>50000</v>
      </c>
      <c r="D164" s="129">
        <v>0</v>
      </c>
      <c r="E164" s="129">
        <v>0</v>
      </c>
      <c r="F164" s="129">
        <f>C164+D164+E164</f>
        <v>50000</v>
      </c>
      <c r="G164" s="129">
        <v>0</v>
      </c>
      <c r="H164" s="130">
        <v>0</v>
      </c>
      <c r="I164" s="130">
        <f>G164-H164</f>
        <v>0</v>
      </c>
      <c r="J164" s="130">
        <f>F164-G164</f>
        <v>50000</v>
      </c>
    </row>
    <row r="165" spans="1:10" s="131" customFormat="1" ht="20.25" customHeight="1">
      <c r="A165" s="126" t="s">
        <v>593</v>
      </c>
      <c r="B165" s="128" t="s">
        <v>594</v>
      </c>
      <c r="C165" s="129">
        <v>7000000</v>
      </c>
      <c r="D165" s="129">
        <v>0</v>
      </c>
      <c r="E165" s="129">
        <v>63389</v>
      </c>
      <c r="F165" s="129">
        <f>C165+D165+E165</f>
        <v>7063389</v>
      </c>
      <c r="G165" s="129">
        <v>7058429</v>
      </c>
      <c r="H165" s="129">
        <v>4153779</v>
      </c>
      <c r="I165" s="130">
        <f>G165-H165</f>
        <v>2904650</v>
      </c>
      <c r="J165" s="130">
        <f>F165-G165</f>
        <v>4960</v>
      </c>
    </row>
    <row r="166" spans="1:10" s="131" customFormat="1" ht="31.5" customHeight="1">
      <c r="A166" s="126" t="s">
        <v>595</v>
      </c>
      <c r="B166" s="132" t="s">
        <v>596</v>
      </c>
      <c r="C166" s="129">
        <v>400000</v>
      </c>
      <c r="D166" s="129">
        <v>31385</v>
      </c>
      <c r="E166" s="129">
        <v>-63389</v>
      </c>
      <c r="F166" s="129">
        <f>C166+D166+E166</f>
        <v>367996</v>
      </c>
      <c r="G166" s="129">
        <v>121639.75</v>
      </c>
      <c r="H166" s="129">
        <v>72973.75</v>
      </c>
      <c r="I166" s="130">
        <f>G166-H166</f>
        <v>48666</v>
      </c>
      <c r="J166" s="130">
        <f>F166-G166</f>
        <v>246356.25</v>
      </c>
    </row>
    <row r="167" spans="1:10" s="131" customFormat="1" ht="31.5" customHeight="1">
      <c r="A167" s="448" t="s">
        <v>474</v>
      </c>
      <c r="B167" s="449"/>
      <c r="C167" s="133">
        <f aca="true" t="shared" si="33" ref="C167:J167">SUM(C163:C166)</f>
        <v>7500000</v>
      </c>
      <c r="D167" s="133">
        <f t="shared" si="33"/>
        <v>32284.01</v>
      </c>
      <c r="E167" s="133">
        <f t="shared" si="33"/>
        <v>0</v>
      </c>
      <c r="F167" s="133">
        <f t="shared" si="33"/>
        <v>7532284.01</v>
      </c>
      <c r="G167" s="133">
        <f t="shared" si="33"/>
        <v>7190265.59</v>
      </c>
      <c r="H167" s="133">
        <f t="shared" si="33"/>
        <v>4231632.65</v>
      </c>
      <c r="I167" s="133">
        <f t="shared" si="33"/>
        <v>2958632.94</v>
      </c>
      <c r="J167" s="133">
        <f t="shared" si="33"/>
        <v>342018.42</v>
      </c>
    </row>
    <row r="168" spans="1:10" s="131" customFormat="1" ht="31.5" customHeight="1">
      <c r="A168" s="126" t="s">
        <v>597</v>
      </c>
      <c r="B168" s="132" t="s">
        <v>75</v>
      </c>
      <c r="C168" s="129">
        <v>0</v>
      </c>
      <c r="D168" s="129">
        <v>0</v>
      </c>
      <c r="E168" s="129">
        <v>0</v>
      </c>
      <c r="F168" s="129">
        <f>C168+D168+E168</f>
        <v>0</v>
      </c>
      <c r="G168" s="129">
        <v>0</v>
      </c>
      <c r="H168" s="130">
        <v>0</v>
      </c>
      <c r="I168" s="130">
        <f aca="true" t="shared" si="34" ref="I168:I177">G168-H168</f>
        <v>0</v>
      </c>
      <c r="J168" s="130">
        <f>F168-G168</f>
        <v>0</v>
      </c>
    </row>
    <row r="169" spans="1:10" s="131" customFormat="1" ht="20.25" customHeight="1">
      <c r="A169" s="448" t="s">
        <v>495</v>
      </c>
      <c r="B169" s="449"/>
      <c r="C169" s="133">
        <f aca="true" t="shared" si="35" ref="C169:J169">SUM(C168:C168)</f>
        <v>0</v>
      </c>
      <c r="D169" s="133">
        <f t="shared" si="35"/>
        <v>0</v>
      </c>
      <c r="E169" s="133">
        <f t="shared" si="35"/>
        <v>0</v>
      </c>
      <c r="F169" s="133">
        <f t="shared" si="35"/>
        <v>0</v>
      </c>
      <c r="G169" s="133">
        <f t="shared" si="35"/>
        <v>0</v>
      </c>
      <c r="H169" s="133">
        <f t="shared" si="35"/>
        <v>0</v>
      </c>
      <c r="I169" s="133">
        <f t="shared" si="35"/>
        <v>0</v>
      </c>
      <c r="J169" s="133">
        <f t="shared" si="35"/>
        <v>0</v>
      </c>
    </row>
    <row r="170" spans="1:10" s="131" customFormat="1" ht="18" customHeight="1">
      <c r="A170" s="126" t="s">
        <v>598</v>
      </c>
      <c r="B170" s="132" t="s">
        <v>599</v>
      </c>
      <c r="C170" s="129">
        <v>642005</v>
      </c>
      <c r="D170" s="129">
        <v>0</v>
      </c>
      <c r="E170" s="129">
        <v>0</v>
      </c>
      <c r="F170" s="129">
        <v>642005</v>
      </c>
      <c r="G170" s="129">
        <v>642005</v>
      </c>
      <c r="H170" s="129">
        <v>642005</v>
      </c>
      <c r="I170" s="130">
        <f t="shared" si="34"/>
        <v>0</v>
      </c>
      <c r="J170" s="130">
        <f>F170-G170</f>
        <v>0</v>
      </c>
    </row>
    <row r="171" spans="1:10" s="131" customFormat="1" ht="18.75" customHeight="1">
      <c r="A171" s="126" t="s">
        <v>600</v>
      </c>
      <c r="B171" s="132" t="s">
        <v>971</v>
      </c>
      <c r="C171" s="129">
        <v>4160000</v>
      </c>
      <c r="D171" s="129">
        <v>0</v>
      </c>
      <c r="E171" s="129">
        <v>0</v>
      </c>
      <c r="F171" s="129">
        <f>C171+D171+E171</f>
        <v>4160000</v>
      </c>
      <c r="G171" s="129">
        <v>0</v>
      </c>
      <c r="H171" s="129">
        <v>0</v>
      </c>
      <c r="I171" s="130">
        <f t="shared" si="34"/>
        <v>0</v>
      </c>
      <c r="J171" s="130">
        <f>F171-G171</f>
        <v>4160000</v>
      </c>
    </row>
    <row r="172" spans="1:10" s="1" customFormat="1" ht="27.75" customHeight="1">
      <c r="A172" s="126" t="s">
        <v>730</v>
      </c>
      <c r="B172" s="128" t="s">
        <v>601</v>
      </c>
      <c r="C172" s="129">
        <v>1142574</v>
      </c>
      <c r="D172" s="129">
        <v>0</v>
      </c>
      <c r="E172" s="129">
        <v>0</v>
      </c>
      <c r="F172" s="129">
        <f>C172+D172+E172</f>
        <v>1142574</v>
      </c>
      <c r="G172" s="129">
        <v>1101240</v>
      </c>
      <c r="H172" s="129">
        <v>1101240</v>
      </c>
      <c r="I172" s="130">
        <f t="shared" si="34"/>
        <v>0</v>
      </c>
      <c r="J172" s="130">
        <f>F172-G172</f>
        <v>41334</v>
      </c>
    </row>
    <row r="173" spans="1:10" s="131" customFormat="1" ht="26.25" customHeight="1">
      <c r="A173" s="126" t="s">
        <v>731</v>
      </c>
      <c r="B173" s="128" t="s">
        <v>607</v>
      </c>
      <c r="C173" s="129">
        <v>1418680</v>
      </c>
      <c r="D173" s="129">
        <v>0</v>
      </c>
      <c r="E173" s="129">
        <v>0</v>
      </c>
      <c r="F173" s="129">
        <f>C173+D173+E173</f>
        <v>1418680</v>
      </c>
      <c r="G173" s="129">
        <v>1418680</v>
      </c>
      <c r="H173" s="129">
        <v>1418680</v>
      </c>
      <c r="I173" s="130">
        <f t="shared" si="34"/>
        <v>0</v>
      </c>
      <c r="J173" s="130">
        <f>F173-G173</f>
        <v>0</v>
      </c>
    </row>
    <row r="174" spans="1:10" s="131" customFormat="1" ht="18.75" customHeight="1">
      <c r="A174" s="126" t="s">
        <v>805</v>
      </c>
      <c r="B174" s="222" t="s">
        <v>806</v>
      </c>
      <c r="C174" s="129">
        <v>10000</v>
      </c>
      <c r="D174" s="129">
        <v>0</v>
      </c>
      <c r="E174" s="129"/>
      <c r="F174" s="129">
        <f>C174+D174+E174</f>
        <v>10000</v>
      </c>
      <c r="G174" s="129">
        <v>0</v>
      </c>
      <c r="H174" s="129">
        <v>0</v>
      </c>
      <c r="I174" s="130">
        <f>G174-H174</f>
        <v>0</v>
      </c>
      <c r="J174" s="130">
        <f>F174-G174</f>
        <v>10000</v>
      </c>
    </row>
    <row r="175" spans="1:10" s="1" customFormat="1" ht="23.25" customHeight="1">
      <c r="A175" s="448" t="s">
        <v>602</v>
      </c>
      <c r="B175" s="449"/>
      <c r="C175" s="133">
        <f>SUM(C170:C174)</f>
        <v>7373259</v>
      </c>
      <c r="D175" s="133">
        <f>SUM(D170:D174)</f>
        <v>0</v>
      </c>
      <c r="E175" s="133">
        <f aca="true" t="shared" si="36" ref="E175:J175">SUM(E170:E174)</f>
        <v>0</v>
      </c>
      <c r="F175" s="133">
        <f t="shared" si="36"/>
        <v>7373259</v>
      </c>
      <c r="G175" s="133">
        <f t="shared" si="36"/>
        <v>3161925</v>
      </c>
      <c r="H175" s="133">
        <f t="shared" si="36"/>
        <v>3161925</v>
      </c>
      <c r="I175" s="133">
        <f t="shared" si="36"/>
        <v>0</v>
      </c>
      <c r="J175" s="133">
        <f t="shared" si="36"/>
        <v>4211334</v>
      </c>
    </row>
    <row r="176" spans="1:10" ht="20.25">
      <c r="A176" s="450" t="s">
        <v>87</v>
      </c>
      <c r="B176" s="451"/>
      <c r="C176" s="134">
        <f>C169+C175+C167</f>
        <v>14873259</v>
      </c>
      <c r="D176" s="134">
        <f>D169+D175+D167</f>
        <v>32284.01</v>
      </c>
      <c r="E176" s="134">
        <f aca="true" t="shared" si="37" ref="E176:J176">E169+E175+E167</f>
        <v>0</v>
      </c>
      <c r="F176" s="134">
        <f t="shared" si="37"/>
        <v>14905543.01</v>
      </c>
      <c r="G176" s="134">
        <f t="shared" si="37"/>
        <v>10352190.59</v>
      </c>
      <c r="H176" s="134">
        <f t="shared" si="37"/>
        <v>7393557.65</v>
      </c>
      <c r="I176" s="134">
        <f t="shared" si="37"/>
        <v>2958632.94</v>
      </c>
      <c r="J176" s="134">
        <f t="shared" si="37"/>
        <v>4553352.42</v>
      </c>
    </row>
    <row r="177" spans="1:10" ht="15.75">
      <c r="A177" s="126" t="s">
        <v>603</v>
      </c>
      <c r="B177" s="127" t="s">
        <v>76</v>
      </c>
      <c r="C177" s="129">
        <v>26288521.58</v>
      </c>
      <c r="D177" s="129">
        <v>0</v>
      </c>
      <c r="E177" s="129">
        <v>0</v>
      </c>
      <c r="F177" s="129">
        <v>44265177.43</v>
      </c>
      <c r="G177" s="129">
        <v>44265177.43</v>
      </c>
      <c r="H177" s="129">
        <v>44265177.43</v>
      </c>
      <c r="I177" s="129">
        <f t="shared" si="34"/>
        <v>0</v>
      </c>
      <c r="J177" s="129">
        <f>F177-G177</f>
        <v>0</v>
      </c>
    </row>
    <row r="178" spans="1:10" ht="15">
      <c r="A178" s="448" t="s">
        <v>474</v>
      </c>
      <c r="B178" s="449"/>
      <c r="C178" s="133">
        <f>SUM(C177)</f>
        <v>26288521.58</v>
      </c>
      <c r="D178" s="133">
        <f>SUM(D177)</f>
        <v>0</v>
      </c>
      <c r="E178" s="133">
        <f aca="true" t="shared" si="38" ref="E178:J178">SUM(E177)</f>
        <v>0</v>
      </c>
      <c r="F178" s="133">
        <f t="shared" si="38"/>
        <v>44265177.43</v>
      </c>
      <c r="G178" s="133">
        <f t="shared" si="38"/>
        <v>44265177.43</v>
      </c>
      <c r="H178" s="133">
        <f t="shared" si="38"/>
        <v>44265177.43</v>
      </c>
      <c r="I178" s="133">
        <f t="shared" si="38"/>
        <v>0</v>
      </c>
      <c r="J178" s="133">
        <f t="shared" si="38"/>
        <v>0</v>
      </c>
    </row>
    <row r="179" spans="1:10" ht="20.25">
      <c r="A179" s="450" t="s">
        <v>88</v>
      </c>
      <c r="B179" s="451"/>
      <c r="C179" s="134">
        <f>C178</f>
        <v>26288521.58</v>
      </c>
      <c r="D179" s="134">
        <f aca="true" t="shared" si="39" ref="D179:J179">D178</f>
        <v>0</v>
      </c>
      <c r="E179" s="134">
        <f t="shared" si="39"/>
        <v>0</v>
      </c>
      <c r="F179" s="134">
        <f t="shared" si="39"/>
        <v>44265177.43</v>
      </c>
      <c r="G179" s="134">
        <f t="shared" si="39"/>
        <v>44265177.43</v>
      </c>
      <c r="H179" s="134">
        <f t="shared" si="39"/>
        <v>44265177.43</v>
      </c>
      <c r="I179" s="134">
        <f t="shared" si="39"/>
        <v>0</v>
      </c>
      <c r="J179" s="134">
        <f t="shared" si="39"/>
        <v>0</v>
      </c>
    </row>
    <row r="180" spans="1:10" ht="23.25" thickBot="1">
      <c r="A180" s="456" t="s">
        <v>90</v>
      </c>
      <c r="B180" s="457"/>
      <c r="C180" s="224">
        <f aca="true" t="shared" si="40" ref="C180:J180">C102+C136+C162+C176+C179</f>
        <v>117800200</v>
      </c>
      <c r="D180" s="224">
        <f t="shared" si="40"/>
        <v>1768630.9200000002</v>
      </c>
      <c r="E180" s="224">
        <f t="shared" si="40"/>
        <v>0</v>
      </c>
      <c r="F180" s="224">
        <f t="shared" si="40"/>
        <v>137545486.77</v>
      </c>
      <c r="G180" s="224">
        <f t="shared" si="40"/>
        <v>126083202.28</v>
      </c>
      <c r="H180" s="224">
        <f t="shared" si="40"/>
        <v>118528547.88</v>
      </c>
      <c r="I180" s="224">
        <f t="shared" si="40"/>
        <v>7554654.4</v>
      </c>
      <c r="J180" s="224">
        <f t="shared" si="40"/>
        <v>11462284.490000002</v>
      </c>
    </row>
    <row r="181" ht="15.75" thickTop="1">
      <c r="F181" s="7"/>
    </row>
    <row r="182" spans="4:7" ht="15">
      <c r="D182" s="405" t="s">
        <v>692</v>
      </c>
      <c r="E182" s="405"/>
      <c r="F182" s="405"/>
      <c r="G182" s="405"/>
    </row>
    <row r="183" spans="4:7" ht="18">
      <c r="D183" s="447" t="s">
        <v>98</v>
      </c>
      <c r="E183" s="447"/>
      <c r="F183" s="447"/>
      <c r="G183" s="447"/>
    </row>
    <row r="187" ht="15">
      <c r="J187" s="1" t="s">
        <v>701</v>
      </c>
    </row>
  </sheetData>
  <sheetProtection/>
  <mergeCells count="69">
    <mergeCell ref="J157:J158"/>
    <mergeCell ref="A157:A158"/>
    <mergeCell ref="B157:B158"/>
    <mergeCell ref="C157:F157"/>
    <mergeCell ref="G157:G158"/>
    <mergeCell ref="H157:H158"/>
    <mergeCell ref="I157:I158"/>
    <mergeCell ref="B7:I7"/>
    <mergeCell ref="A9:A10"/>
    <mergeCell ref="B9:B10"/>
    <mergeCell ref="C9:F9"/>
    <mergeCell ref="G9:G10"/>
    <mergeCell ref="H9:H10"/>
    <mergeCell ref="I9:I10"/>
    <mergeCell ref="J9:J10"/>
    <mergeCell ref="A30:B30"/>
    <mergeCell ref="C36:F36"/>
    <mergeCell ref="G36:G37"/>
    <mergeCell ref="H36:H37"/>
    <mergeCell ref="I36:I37"/>
    <mergeCell ref="J36:J37"/>
    <mergeCell ref="A36:A37"/>
    <mergeCell ref="B36:B37"/>
    <mergeCell ref="A49:B49"/>
    <mergeCell ref="A91:B91"/>
    <mergeCell ref="C68:F68"/>
    <mergeCell ref="G68:G69"/>
    <mergeCell ref="H68:H69"/>
    <mergeCell ref="I68:I69"/>
    <mergeCell ref="A68:A69"/>
    <mergeCell ref="B68:B69"/>
    <mergeCell ref="J68:J69"/>
    <mergeCell ref="A113:B113"/>
    <mergeCell ref="A120:B120"/>
    <mergeCell ref="A123:B123"/>
    <mergeCell ref="A125:B125"/>
    <mergeCell ref="B97:B98"/>
    <mergeCell ref="C97:F97"/>
    <mergeCell ref="H97:H98"/>
    <mergeCell ref="I97:I98"/>
    <mergeCell ref="J97:J98"/>
    <mergeCell ref="A156:B156"/>
    <mergeCell ref="G97:G98"/>
    <mergeCell ref="A128:A129"/>
    <mergeCell ref="B128:B129"/>
    <mergeCell ref="C128:F128"/>
    <mergeCell ref="G128:G129"/>
    <mergeCell ref="A101:B101"/>
    <mergeCell ref="A102:B102"/>
    <mergeCell ref="A109:B109"/>
    <mergeCell ref="A97:A98"/>
    <mergeCell ref="H128:H129"/>
    <mergeCell ref="I128:I129"/>
    <mergeCell ref="J128:J129"/>
    <mergeCell ref="A179:B179"/>
    <mergeCell ref="A180:B180"/>
    <mergeCell ref="D182:G182"/>
    <mergeCell ref="A132:B132"/>
    <mergeCell ref="A135:B135"/>
    <mergeCell ref="A136:B136"/>
    <mergeCell ref="A150:B150"/>
    <mergeCell ref="D183:G183"/>
    <mergeCell ref="A161:B161"/>
    <mergeCell ref="A167:B167"/>
    <mergeCell ref="A169:B169"/>
    <mergeCell ref="A176:B176"/>
    <mergeCell ref="A178:B178"/>
    <mergeCell ref="A175:B175"/>
    <mergeCell ref="A162:B162"/>
  </mergeCells>
  <printOptions horizontalCentered="1"/>
  <pageMargins left="0.15748031496062992" right="0.17" top="0.2362204724409449" bottom="0.35433070866141736" header="0.2362204724409449" footer="0.35433070866141736"/>
  <pageSetup horizontalDpi="600" verticalDpi="600" orientation="landscape" paperSize="9" scale="92" r:id="rId2"/>
  <rowBreaks count="3" manualBreakCount="3">
    <brk id="96" max="9" man="1"/>
    <brk id="127" max="9" man="1"/>
    <brk id="15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5:S107"/>
  <sheetViews>
    <sheetView rightToLeft="1" tabSelected="1" zoomScale="110" zoomScaleNormal="110" zoomScalePageLayoutView="0" workbookViewId="0" topLeftCell="A88">
      <selection activeCell="A97" sqref="A97:B97"/>
    </sheetView>
  </sheetViews>
  <sheetFormatPr defaultColWidth="11.421875" defaultRowHeight="15"/>
  <cols>
    <col min="1" max="1" width="12.8515625" style="311" customWidth="1"/>
    <col min="2" max="2" width="26.7109375" style="311" customWidth="1"/>
    <col min="3" max="6" width="12.7109375" style="311" customWidth="1"/>
    <col min="7" max="7" width="13.8515625" style="311" customWidth="1"/>
    <col min="8" max="8" width="13.57421875" style="311" customWidth="1"/>
    <col min="9" max="11" width="12.7109375" style="311" customWidth="1"/>
    <col min="12" max="12" width="12.8515625" style="311" customWidth="1"/>
    <col min="13" max="13" width="12.00390625" style="262" customWidth="1"/>
    <col min="14" max="14" width="18.8515625" style="262" customWidth="1"/>
    <col min="15" max="15" width="7.140625" style="262" customWidth="1"/>
    <col min="16" max="17" width="12.7109375" style="262" customWidth="1"/>
    <col min="18" max="18" width="14.421875" style="262" customWidth="1"/>
    <col min="19" max="19" width="16.8515625" style="262" customWidth="1"/>
    <col min="20" max="16384" width="11.421875" style="1" customWidth="1"/>
  </cols>
  <sheetData>
    <row r="5" ht="11.25" customHeight="1">
      <c r="K5" s="312"/>
    </row>
    <row r="6" spans="1:12" ht="11.25" customHeight="1">
      <c r="A6" s="313"/>
      <c r="B6" s="313"/>
      <c r="C6" s="313"/>
      <c r="D6" s="313"/>
      <c r="E6" s="313"/>
      <c r="F6" s="313"/>
      <c r="G6" s="313"/>
      <c r="H6" s="314"/>
      <c r="I6" s="314"/>
      <c r="J6" s="314"/>
      <c r="K6" s="312"/>
      <c r="L6" s="314"/>
    </row>
    <row r="7" spans="1:12" ht="11.25" customHeight="1" thickBot="1">
      <c r="A7" s="482"/>
      <c r="B7" s="482"/>
      <c r="C7" s="482"/>
      <c r="D7" s="482"/>
      <c r="E7" s="482"/>
      <c r="F7" s="482"/>
      <c r="G7" s="482"/>
      <c r="H7" s="314"/>
      <c r="I7" s="314"/>
      <c r="J7" s="314"/>
      <c r="K7" s="312"/>
      <c r="L7" s="314"/>
    </row>
    <row r="8" spans="1:12" ht="21.75" customHeight="1" thickTop="1">
      <c r="A8" s="315"/>
      <c r="B8" s="483" t="s">
        <v>831</v>
      </c>
      <c r="C8" s="484"/>
      <c r="D8" s="484"/>
      <c r="E8" s="484"/>
      <c r="F8" s="484"/>
      <c r="G8" s="484"/>
      <c r="H8" s="484"/>
      <c r="I8" s="484"/>
      <c r="J8" s="484"/>
      <c r="K8" s="485"/>
      <c r="L8" s="268"/>
    </row>
    <row r="9" spans="2:12" ht="21.75" customHeight="1" thickBot="1">
      <c r="B9" s="486" t="s">
        <v>956</v>
      </c>
      <c r="C9" s="487"/>
      <c r="D9" s="487"/>
      <c r="E9" s="487"/>
      <c r="F9" s="487"/>
      <c r="G9" s="487"/>
      <c r="H9" s="487"/>
      <c r="I9" s="487"/>
      <c r="J9" s="487"/>
      <c r="K9" s="488"/>
      <c r="L9" s="268"/>
    </row>
    <row r="10" spans="1:12" ht="9.75" customHeight="1" thickBot="1" thickTop="1">
      <c r="A10" s="316"/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</row>
    <row r="11" spans="1:17" ht="17.25" customHeight="1" thickBot="1" thickTop="1">
      <c r="A11" s="466" t="s">
        <v>0</v>
      </c>
      <c r="B11" s="466" t="s">
        <v>1</v>
      </c>
      <c r="C11" s="468" t="s">
        <v>2</v>
      </c>
      <c r="D11" s="469"/>
      <c r="E11" s="469"/>
      <c r="F11" s="469"/>
      <c r="G11" s="470"/>
      <c r="H11" s="471" t="s">
        <v>793</v>
      </c>
      <c r="I11" s="473" t="s">
        <v>336</v>
      </c>
      <c r="J11" s="473" t="s">
        <v>960</v>
      </c>
      <c r="K11" s="475" t="s">
        <v>817</v>
      </c>
      <c r="L11" s="475" t="s">
        <v>818</v>
      </c>
      <c r="Q11" s="263"/>
    </row>
    <row r="12" spans="1:19" ht="17.25" customHeight="1" thickBot="1" thickTop="1">
      <c r="A12" s="467"/>
      <c r="B12" s="467"/>
      <c r="C12" s="317" t="s">
        <v>711</v>
      </c>
      <c r="D12" s="317" t="s">
        <v>94</v>
      </c>
      <c r="E12" s="318" t="s">
        <v>713</v>
      </c>
      <c r="F12" s="317" t="s">
        <v>4</v>
      </c>
      <c r="G12" s="317" t="s">
        <v>5</v>
      </c>
      <c r="H12" s="472"/>
      <c r="I12" s="474"/>
      <c r="J12" s="474"/>
      <c r="K12" s="476"/>
      <c r="L12" s="476"/>
      <c r="M12" s="264"/>
      <c r="N12" s="353">
        <v>118523466.54</v>
      </c>
      <c r="O12" s="264"/>
      <c r="P12" s="264"/>
      <c r="Q12" s="264"/>
      <c r="R12" s="264"/>
      <c r="S12" s="264"/>
    </row>
    <row r="13" spans="1:19" ht="14.25" customHeight="1" thickTop="1">
      <c r="A13" s="160" t="s">
        <v>449</v>
      </c>
      <c r="B13" s="215" t="s">
        <v>769</v>
      </c>
      <c r="C13" s="130">
        <v>0</v>
      </c>
      <c r="D13" s="130">
        <v>1842916.43</v>
      </c>
      <c r="E13" s="130">
        <v>0</v>
      </c>
      <c r="F13" s="130">
        <v>-1700000</v>
      </c>
      <c r="G13" s="129">
        <f>SUM(C13:F13)</f>
        <v>142916.42999999993</v>
      </c>
      <c r="H13" s="130">
        <v>130000</v>
      </c>
      <c r="I13" s="130">
        <v>127400</v>
      </c>
      <c r="J13" s="319">
        <f>G13-I13</f>
        <v>15516.429999999935</v>
      </c>
      <c r="K13" s="319">
        <f>H13-I13</f>
        <v>2600</v>
      </c>
      <c r="L13" s="319">
        <f>J13-K13</f>
        <v>12916.429999999935</v>
      </c>
      <c r="N13" s="351">
        <v>118528547.88</v>
      </c>
      <c r="O13" s="264"/>
      <c r="P13" s="264"/>
      <c r="Q13" s="264"/>
      <c r="R13" s="264"/>
      <c r="S13" s="264"/>
    </row>
    <row r="14" spans="1:14" ht="18" customHeight="1">
      <c r="A14" s="160" t="s">
        <v>452</v>
      </c>
      <c r="B14" s="158" t="s">
        <v>77</v>
      </c>
      <c r="C14" s="130">
        <v>0</v>
      </c>
      <c r="D14" s="130">
        <v>158843.39</v>
      </c>
      <c r="E14" s="130">
        <v>0</v>
      </c>
      <c r="F14" s="130">
        <v>0</v>
      </c>
      <c r="G14" s="129">
        <f aca="true" t="shared" si="0" ref="G14:G27">SUM(C14:F14)</f>
        <v>158843.39</v>
      </c>
      <c r="H14" s="130">
        <v>0</v>
      </c>
      <c r="I14" s="130">
        <v>0</v>
      </c>
      <c r="J14" s="130">
        <f aca="true" t="shared" si="1" ref="J14:J27">G14-I14</f>
        <v>158843.39</v>
      </c>
      <c r="K14" s="319">
        <f aca="true" t="shared" si="2" ref="K14:K27">H14-I14</f>
        <v>0</v>
      </c>
      <c r="L14" s="319">
        <f aca="true" t="shared" si="3" ref="L14:L27">J14-K14</f>
        <v>158843.39</v>
      </c>
      <c r="N14" s="351">
        <f>N12-N13</f>
        <v>-5081.339999988675</v>
      </c>
    </row>
    <row r="15" spans="1:12" ht="12.75" customHeight="1">
      <c r="A15" s="160" t="s">
        <v>732</v>
      </c>
      <c r="B15" s="158" t="s">
        <v>832</v>
      </c>
      <c r="C15" s="130">
        <v>0</v>
      </c>
      <c r="D15" s="130">
        <v>859276.04</v>
      </c>
      <c r="E15" s="130">
        <v>0</v>
      </c>
      <c r="F15" s="130">
        <v>32200</v>
      </c>
      <c r="G15" s="129">
        <f t="shared" si="0"/>
        <v>891476.04</v>
      </c>
      <c r="H15" s="130">
        <v>862503.09</v>
      </c>
      <c r="I15" s="130">
        <v>161313.93</v>
      </c>
      <c r="J15" s="130">
        <f t="shared" si="1"/>
        <v>730162.1100000001</v>
      </c>
      <c r="K15" s="319">
        <f t="shared" si="2"/>
        <v>701189.1599999999</v>
      </c>
      <c r="L15" s="319">
        <f t="shared" si="3"/>
        <v>28972.950000000186</v>
      </c>
    </row>
    <row r="16" spans="1:12" ht="12.75" customHeight="1">
      <c r="A16" s="160" t="s">
        <v>733</v>
      </c>
      <c r="B16" s="158" t="s">
        <v>833</v>
      </c>
      <c r="C16" s="130">
        <v>0</v>
      </c>
      <c r="D16" s="130">
        <v>1294503.69</v>
      </c>
      <c r="E16" s="130">
        <v>0</v>
      </c>
      <c r="F16" s="130">
        <v>-6630.91</v>
      </c>
      <c r="G16" s="129">
        <f t="shared" si="0"/>
        <v>1287872.78</v>
      </c>
      <c r="H16" s="130">
        <v>390712.98</v>
      </c>
      <c r="I16" s="130">
        <v>390712.98</v>
      </c>
      <c r="J16" s="130">
        <f t="shared" si="1"/>
        <v>897159.8</v>
      </c>
      <c r="K16" s="319">
        <f t="shared" si="2"/>
        <v>0</v>
      </c>
      <c r="L16" s="319">
        <f t="shared" si="3"/>
        <v>897159.8</v>
      </c>
    </row>
    <row r="17" spans="1:12" ht="12.75" customHeight="1">
      <c r="A17" s="160" t="s">
        <v>744</v>
      </c>
      <c r="B17" s="259" t="s">
        <v>834</v>
      </c>
      <c r="C17" s="130">
        <v>0</v>
      </c>
      <c r="D17" s="130">
        <v>60000</v>
      </c>
      <c r="E17" s="130">
        <v>0</v>
      </c>
      <c r="F17" s="130">
        <v>0</v>
      </c>
      <c r="G17" s="129">
        <f>SUM(C17:F17)</f>
        <v>60000</v>
      </c>
      <c r="H17" s="130">
        <v>0</v>
      </c>
      <c r="I17" s="130">
        <v>0</v>
      </c>
      <c r="J17" s="130">
        <f t="shared" si="1"/>
        <v>60000</v>
      </c>
      <c r="K17" s="319">
        <f t="shared" si="2"/>
        <v>0</v>
      </c>
      <c r="L17" s="319">
        <f t="shared" si="3"/>
        <v>60000</v>
      </c>
    </row>
    <row r="18" spans="1:12" ht="12.75" customHeight="1">
      <c r="A18" s="160" t="s">
        <v>734</v>
      </c>
      <c r="B18" s="158" t="s">
        <v>735</v>
      </c>
      <c r="C18" s="130">
        <v>0</v>
      </c>
      <c r="D18" s="130">
        <v>500000</v>
      </c>
      <c r="E18" s="130">
        <v>0</v>
      </c>
      <c r="F18" s="130">
        <v>0</v>
      </c>
      <c r="G18" s="129">
        <f t="shared" si="0"/>
        <v>500000</v>
      </c>
      <c r="H18" s="130">
        <v>79361.76</v>
      </c>
      <c r="I18" s="130">
        <v>78576</v>
      </c>
      <c r="J18" s="130">
        <f t="shared" si="1"/>
        <v>421424</v>
      </c>
      <c r="K18" s="319">
        <f t="shared" si="2"/>
        <v>785.7599999999948</v>
      </c>
      <c r="L18" s="319">
        <f t="shared" si="3"/>
        <v>420638.24</v>
      </c>
    </row>
    <row r="19" spans="1:12" ht="12.75" customHeight="1">
      <c r="A19" s="160" t="s">
        <v>746</v>
      </c>
      <c r="B19" s="158" t="s">
        <v>612</v>
      </c>
      <c r="C19" s="129">
        <v>1000000</v>
      </c>
      <c r="D19" s="129">
        <v>2706165.35</v>
      </c>
      <c r="E19" s="130">
        <v>1000000</v>
      </c>
      <c r="F19" s="130">
        <v>200000</v>
      </c>
      <c r="G19" s="129">
        <f t="shared" si="0"/>
        <v>4906165.35</v>
      </c>
      <c r="H19" s="129">
        <v>4822390.18</v>
      </c>
      <c r="I19" s="129">
        <v>4813438.18</v>
      </c>
      <c r="J19" s="130">
        <f t="shared" si="1"/>
        <v>92727.16999999993</v>
      </c>
      <c r="K19" s="319">
        <f t="shared" si="2"/>
        <v>8952</v>
      </c>
      <c r="L19" s="319">
        <f t="shared" si="3"/>
        <v>83775.16999999993</v>
      </c>
    </row>
    <row r="20" spans="1:12" ht="12.75" customHeight="1">
      <c r="A20" s="160" t="s">
        <v>747</v>
      </c>
      <c r="B20" s="158" t="s">
        <v>835</v>
      </c>
      <c r="C20" s="129">
        <v>0</v>
      </c>
      <c r="D20" s="129">
        <v>558437.71</v>
      </c>
      <c r="E20" s="130">
        <v>0</v>
      </c>
      <c r="F20" s="129">
        <v>-80000</v>
      </c>
      <c r="G20" s="129">
        <f t="shared" si="0"/>
        <v>478437.70999999996</v>
      </c>
      <c r="H20" s="129">
        <v>168492.24</v>
      </c>
      <c r="I20" s="129">
        <v>0</v>
      </c>
      <c r="J20" s="130">
        <f t="shared" si="1"/>
        <v>478437.70999999996</v>
      </c>
      <c r="K20" s="319">
        <f t="shared" si="2"/>
        <v>168492.24</v>
      </c>
      <c r="L20" s="319">
        <f t="shared" si="3"/>
        <v>309945.47</v>
      </c>
    </row>
    <row r="21" spans="1:12" ht="12.75" customHeight="1">
      <c r="A21" s="160" t="s">
        <v>749</v>
      </c>
      <c r="B21" s="158" t="s">
        <v>770</v>
      </c>
      <c r="C21" s="130">
        <v>1511820.85</v>
      </c>
      <c r="D21" s="130">
        <v>301818.68</v>
      </c>
      <c r="E21" s="130">
        <v>2000000</v>
      </c>
      <c r="F21" s="130">
        <v>1500000</v>
      </c>
      <c r="G21" s="129">
        <f t="shared" si="0"/>
        <v>5313639.53</v>
      </c>
      <c r="H21" s="130">
        <v>5238478.17</v>
      </c>
      <c r="I21" s="130">
        <v>3349564.62</v>
      </c>
      <c r="J21" s="130">
        <f t="shared" si="1"/>
        <v>1964074.9100000001</v>
      </c>
      <c r="K21" s="319">
        <f t="shared" si="2"/>
        <v>1888913.5499999998</v>
      </c>
      <c r="L21" s="319">
        <f t="shared" si="3"/>
        <v>75161.36000000034</v>
      </c>
    </row>
    <row r="22" spans="1:12" ht="12.75" customHeight="1">
      <c r="A22" s="160" t="s">
        <v>748</v>
      </c>
      <c r="B22" s="158" t="s">
        <v>836</v>
      </c>
      <c r="C22" s="129">
        <v>0</v>
      </c>
      <c r="D22" s="129">
        <v>2918471</v>
      </c>
      <c r="E22" s="130">
        <v>0</v>
      </c>
      <c r="F22" s="130">
        <v>-679671</v>
      </c>
      <c r="G22" s="129">
        <f t="shared" si="0"/>
        <v>2238800</v>
      </c>
      <c r="H22" s="129">
        <v>2236733.59</v>
      </c>
      <c r="I22" s="129">
        <v>1916438.26</v>
      </c>
      <c r="J22" s="130">
        <f t="shared" si="1"/>
        <v>322361.74</v>
      </c>
      <c r="K22" s="319">
        <f t="shared" si="2"/>
        <v>320295.32999999984</v>
      </c>
      <c r="L22" s="319">
        <f t="shared" si="3"/>
        <v>2066.410000000149</v>
      </c>
    </row>
    <row r="23" spans="1:17" ht="12.75" customHeight="1">
      <c r="A23" s="160" t="s">
        <v>750</v>
      </c>
      <c r="B23" s="259" t="s">
        <v>837</v>
      </c>
      <c r="C23" s="130">
        <v>0</v>
      </c>
      <c r="D23" s="130">
        <v>155699.57</v>
      </c>
      <c r="E23" s="130">
        <v>0</v>
      </c>
      <c r="F23" s="130">
        <v>-55000</v>
      </c>
      <c r="G23" s="129">
        <f t="shared" si="0"/>
        <v>100699.57</v>
      </c>
      <c r="H23" s="130">
        <v>0</v>
      </c>
      <c r="I23" s="130">
        <v>0</v>
      </c>
      <c r="J23" s="130">
        <f>G23-I23</f>
        <v>100699.57</v>
      </c>
      <c r="K23" s="319">
        <f t="shared" si="2"/>
        <v>0</v>
      </c>
      <c r="L23" s="319">
        <f t="shared" si="3"/>
        <v>100699.57</v>
      </c>
      <c r="Q23" s="270"/>
    </row>
    <row r="24" spans="1:12" ht="12.75" customHeight="1">
      <c r="A24" s="160" t="s">
        <v>751</v>
      </c>
      <c r="B24" s="259" t="s">
        <v>838</v>
      </c>
      <c r="C24" s="130">
        <v>0</v>
      </c>
      <c r="D24" s="130">
        <v>35747.19</v>
      </c>
      <c r="E24" s="130">
        <v>0</v>
      </c>
      <c r="F24" s="130">
        <v>-35747.19</v>
      </c>
      <c r="G24" s="129">
        <f t="shared" si="0"/>
        <v>0</v>
      </c>
      <c r="H24" s="130">
        <v>0</v>
      </c>
      <c r="I24" s="130">
        <v>0</v>
      </c>
      <c r="J24" s="130">
        <f t="shared" si="1"/>
        <v>0</v>
      </c>
      <c r="K24" s="319">
        <f t="shared" si="2"/>
        <v>0</v>
      </c>
      <c r="L24" s="319">
        <f t="shared" si="3"/>
        <v>0</v>
      </c>
    </row>
    <row r="25" spans="1:12" ht="12.75" customHeight="1">
      <c r="A25" s="160" t="s">
        <v>812</v>
      </c>
      <c r="B25" s="158" t="s">
        <v>813</v>
      </c>
      <c r="C25" s="130">
        <v>0</v>
      </c>
      <c r="D25" s="130">
        <v>200000</v>
      </c>
      <c r="E25" s="130">
        <v>0</v>
      </c>
      <c r="F25" s="130">
        <v>-200000</v>
      </c>
      <c r="G25" s="129">
        <f t="shared" si="0"/>
        <v>0</v>
      </c>
      <c r="H25" s="130">
        <v>0</v>
      </c>
      <c r="I25" s="130">
        <v>0</v>
      </c>
      <c r="J25" s="130">
        <f t="shared" si="1"/>
        <v>0</v>
      </c>
      <c r="K25" s="319">
        <f t="shared" si="2"/>
        <v>0</v>
      </c>
      <c r="L25" s="319">
        <f t="shared" si="3"/>
        <v>0</v>
      </c>
    </row>
    <row r="26" spans="1:12" ht="12.75" customHeight="1">
      <c r="A26" s="160" t="s">
        <v>455</v>
      </c>
      <c r="B26" s="259" t="s">
        <v>758</v>
      </c>
      <c r="C26" s="130">
        <v>0</v>
      </c>
      <c r="D26" s="130">
        <v>1936.27</v>
      </c>
      <c r="E26" s="130">
        <v>0</v>
      </c>
      <c r="F26" s="130">
        <v>349800</v>
      </c>
      <c r="G26" s="129">
        <f t="shared" si="0"/>
        <v>351736.27</v>
      </c>
      <c r="H26" s="130">
        <v>0</v>
      </c>
      <c r="I26" s="130">
        <v>0</v>
      </c>
      <c r="J26" s="130">
        <f t="shared" si="1"/>
        <v>351736.27</v>
      </c>
      <c r="K26" s="319">
        <f t="shared" si="2"/>
        <v>0</v>
      </c>
      <c r="L26" s="319">
        <f t="shared" si="3"/>
        <v>351736.27</v>
      </c>
    </row>
    <row r="27" spans="1:12" ht="12.75" customHeight="1">
      <c r="A27" s="160" t="s">
        <v>456</v>
      </c>
      <c r="B27" s="159" t="s">
        <v>771</v>
      </c>
      <c r="C27" s="130">
        <v>0</v>
      </c>
      <c r="D27" s="130">
        <v>150000</v>
      </c>
      <c r="E27" s="130">
        <v>0</v>
      </c>
      <c r="F27" s="130">
        <v>-10000</v>
      </c>
      <c r="G27" s="129">
        <f t="shared" si="0"/>
        <v>140000</v>
      </c>
      <c r="H27" s="130">
        <v>0</v>
      </c>
      <c r="I27" s="130">
        <v>0</v>
      </c>
      <c r="J27" s="130">
        <f t="shared" si="1"/>
        <v>140000</v>
      </c>
      <c r="K27" s="319">
        <f t="shared" si="2"/>
        <v>0</v>
      </c>
      <c r="L27" s="319">
        <f t="shared" si="3"/>
        <v>140000</v>
      </c>
    </row>
    <row r="28" spans="1:12" ht="15" customHeight="1">
      <c r="A28" s="448" t="s">
        <v>649</v>
      </c>
      <c r="B28" s="449"/>
      <c r="C28" s="133">
        <f aca="true" t="shared" si="4" ref="C28:L28">SUM(C13:C27)</f>
        <v>2511820.85</v>
      </c>
      <c r="D28" s="133">
        <f t="shared" si="4"/>
        <v>11743815.319999998</v>
      </c>
      <c r="E28" s="133">
        <f t="shared" si="4"/>
        <v>3000000</v>
      </c>
      <c r="F28" s="133">
        <f t="shared" si="4"/>
        <v>-685049.0999999999</v>
      </c>
      <c r="G28" s="133">
        <f t="shared" si="4"/>
        <v>16570587.07</v>
      </c>
      <c r="H28" s="133">
        <f t="shared" si="4"/>
        <v>13928672.01</v>
      </c>
      <c r="I28" s="133">
        <f t="shared" si="4"/>
        <v>10837443.97</v>
      </c>
      <c r="J28" s="133">
        <f t="shared" si="4"/>
        <v>5733143.1</v>
      </c>
      <c r="K28" s="133">
        <f>SUM(K13:K27)</f>
        <v>3091228.04</v>
      </c>
      <c r="L28" s="133">
        <f t="shared" si="4"/>
        <v>2641915.0600000005</v>
      </c>
    </row>
    <row r="29" spans="1:12" ht="21.75" customHeight="1" thickBot="1">
      <c r="A29" s="160" t="s">
        <v>475</v>
      </c>
      <c r="B29" s="213" t="s">
        <v>617</v>
      </c>
      <c r="C29" s="129">
        <v>0</v>
      </c>
      <c r="D29" s="129">
        <v>17872982.5</v>
      </c>
      <c r="E29" s="130">
        <v>8766121.8</v>
      </c>
      <c r="F29" s="129">
        <v>-1550000</v>
      </c>
      <c r="G29" s="320">
        <f aca="true" t="shared" si="5" ref="G29:G34">SUM(C29:F29)</f>
        <v>25089104.3</v>
      </c>
      <c r="H29" s="129">
        <v>39722961.05</v>
      </c>
      <c r="I29" s="129">
        <v>11548727.16</v>
      </c>
      <c r="J29" s="321">
        <f aca="true" t="shared" si="6" ref="J29:J34">G29-I29</f>
        <v>13540377.14</v>
      </c>
      <c r="K29" s="322">
        <f aca="true" t="shared" si="7" ref="K29:K34">H29-I29</f>
        <v>28174233.889999997</v>
      </c>
      <c r="L29" s="322">
        <f aca="true" t="shared" si="8" ref="L29:L34">J29-K29</f>
        <v>-14633856.749999996</v>
      </c>
    </row>
    <row r="30" spans="1:19" s="131" customFormat="1" ht="21.75" customHeight="1" thickBot="1" thickTop="1">
      <c r="A30" s="160" t="s">
        <v>618</v>
      </c>
      <c r="B30" s="158" t="s">
        <v>619</v>
      </c>
      <c r="C30" s="129">
        <v>0</v>
      </c>
      <c r="D30" s="129">
        <v>745099.74</v>
      </c>
      <c r="E30" s="130">
        <v>0</v>
      </c>
      <c r="F30" s="129">
        <v>0</v>
      </c>
      <c r="G30" s="320">
        <f t="shared" si="5"/>
        <v>745099.74</v>
      </c>
      <c r="H30" s="129">
        <v>0</v>
      </c>
      <c r="I30" s="129">
        <v>0</v>
      </c>
      <c r="J30" s="321">
        <f t="shared" si="6"/>
        <v>745099.74</v>
      </c>
      <c r="K30" s="322">
        <f t="shared" si="7"/>
        <v>0</v>
      </c>
      <c r="L30" s="322">
        <f t="shared" si="8"/>
        <v>745099.74</v>
      </c>
      <c r="M30" s="489" t="s">
        <v>674</v>
      </c>
      <c r="N30" s="490"/>
      <c r="O30" s="491"/>
      <c r="P30" s="489" t="s">
        <v>811</v>
      </c>
      <c r="Q30" s="491"/>
      <c r="R30" s="261" t="s">
        <v>673</v>
      </c>
      <c r="S30" s="261" t="s">
        <v>760</v>
      </c>
    </row>
    <row r="31" spans="1:19" ht="21.75" customHeight="1" thickTop="1">
      <c r="A31" s="160" t="s">
        <v>620</v>
      </c>
      <c r="B31" s="158" t="s">
        <v>621</v>
      </c>
      <c r="C31" s="129">
        <v>0</v>
      </c>
      <c r="D31" s="129">
        <v>2694144.3</v>
      </c>
      <c r="E31" s="130">
        <v>0</v>
      </c>
      <c r="F31" s="130">
        <v>1550000</v>
      </c>
      <c r="G31" s="320">
        <f t="shared" si="5"/>
        <v>4244144.3</v>
      </c>
      <c r="H31" s="130">
        <v>1729758.88</v>
      </c>
      <c r="I31" s="130">
        <v>0</v>
      </c>
      <c r="J31" s="321">
        <f t="shared" si="6"/>
        <v>4244144.3</v>
      </c>
      <c r="K31" s="322">
        <f t="shared" si="7"/>
        <v>1729758.88</v>
      </c>
      <c r="L31" s="322">
        <f t="shared" si="8"/>
        <v>2514385.42</v>
      </c>
      <c r="M31" s="265">
        <v>33915.37</v>
      </c>
      <c r="N31" s="265">
        <v>8000000</v>
      </c>
      <c r="O31" s="265"/>
      <c r="P31" s="265">
        <v>7469067.13</v>
      </c>
      <c r="Q31" s="265"/>
      <c r="R31" s="297">
        <f aca="true" t="shared" si="9" ref="R31:R36">SUM(M31:Q31)</f>
        <v>15502982.5</v>
      </c>
      <c r="S31" s="265" t="s">
        <v>475</v>
      </c>
    </row>
    <row r="32" spans="1:19" ht="21.75" customHeight="1">
      <c r="A32" s="160" t="s">
        <v>476</v>
      </c>
      <c r="B32" s="158" t="s">
        <v>622</v>
      </c>
      <c r="C32" s="129">
        <v>0</v>
      </c>
      <c r="D32" s="129">
        <v>2899291.09</v>
      </c>
      <c r="E32" s="130">
        <v>0</v>
      </c>
      <c r="F32" s="130">
        <v>0</v>
      </c>
      <c r="G32" s="320">
        <f t="shared" si="5"/>
        <v>2899291.09</v>
      </c>
      <c r="H32" s="130">
        <v>1731491.59</v>
      </c>
      <c r="I32" s="130">
        <v>1518253.65</v>
      </c>
      <c r="J32" s="321">
        <f t="shared" si="6"/>
        <v>1381037.44</v>
      </c>
      <c r="K32" s="322">
        <f t="shared" si="7"/>
        <v>213237.94000000018</v>
      </c>
      <c r="L32" s="322">
        <f t="shared" si="8"/>
        <v>1167799.4999999998</v>
      </c>
      <c r="M32" s="266">
        <v>108036.63</v>
      </c>
      <c r="N32" s="266">
        <v>0</v>
      </c>
      <c r="O32" s="266"/>
      <c r="P32" s="265">
        <v>756507.67</v>
      </c>
      <c r="Q32" s="265"/>
      <c r="R32" s="297">
        <f t="shared" si="9"/>
        <v>864544.3</v>
      </c>
      <c r="S32" s="265" t="s">
        <v>618</v>
      </c>
    </row>
    <row r="33" spans="1:19" ht="21.75" customHeight="1">
      <c r="A33" s="160" t="s">
        <v>623</v>
      </c>
      <c r="B33" s="159" t="s">
        <v>624</v>
      </c>
      <c r="C33" s="129">
        <v>0</v>
      </c>
      <c r="D33" s="129">
        <v>1860651.47</v>
      </c>
      <c r="E33" s="130">
        <v>0</v>
      </c>
      <c r="F33" s="129">
        <v>0</v>
      </c>
      <c r="G33" s="320">
        <f t="shared" si="5"/>
        <v>1860651.47</v>
      </c>
      <c r="H33" s="129">
        <v>1007488.3</v>
      </c>
      <c r="I33" s="129">
        <v>1007488.3</v>
      </c>
      <c r="J33" s="321">
        <f t="shared" si="6"/>
        <v>853163.1699999999</v>
      </c>
      <c r="K33" s="322">
        <f t="shared" si="7"/>
        <v>0</v>
      </c>
      <c r="L33" s="322">
        <f t="shared" si="8"/>
        <v>853163.1699999999</v>
      </c>
      <c r="M33" s="266">
        <v>130908.06</v>
      </c>
      <c r="N33" s="266">
        <v>62699.85</v>
      </c>
      <c r="O33" s="266">
        <v>445.91</v>
      </c>
      <c r="P33" s="265">
        <v>2500090.48</v>
      </c>
      <c r="Q33" s="265"/>
      <c r="R33" s="297">
        <f t="shared" si="9"/>
        <v>2694144.3</v>
      </c>
      <c r="S33" s="265" t="s">
        <v>620</v>
      </c>
    </row>
    <row r="34" spans="1:19" ht="21.75" customHeight="1">
      <c r="A34" s="160" t="s">
        <v>755</v>
      </c>
      <c r="B34" s="159" t="s">
        <v>756</v>
      </c>
      <c r="C34" s="129">
        <v>0</v>
      </c>
      <c r="D34" s="129">
        <v>1000000</v>
      </c>
      <c r="E34" s="130">
        <v>0</v>
      </c>
      <c r="F34" s="130">
        <v>0</v>
      </c>
      <c r="G34" s="320">
        <f t="shared" si="5"/>
        <v>1000000</v>
      </c>
      <c r="H34" s="130">
        <v>0</v>
      </c>
      <c r="I34" s="130">
        <v>0</v>
      </c>
      <c r="J34" s="321">
        <f t="shared" si="6"/>
        <v>1000000</v>
      </c>
      <c r="K34" s="322">
        <f t="shared" si="7"/>
        <v>0</v>
      </c>
      <c r="L34" s="322">
        <f t="shared" si="8"/>
        <v>1000000</v>
      </c>
      <c r="M34" s="266"/>
      <c r="N34" s="266"/>
      <c r="O34" s="266"/>
      <c r="P34" s="265">
        <v>6264730.42</v>
      </c>
      <c r="Q34" s="265"/>
      <c r="R34" s="297">
        <f t="shared" si="9"/>
        <v>6264730.42</v>
      </c>
      <c r="S34" s="265" t="s">
        <v>476</v>
      </c>
    </row>
    <row r="35" spans="1:19" ht="21.75" customHeight="1">
      <c r="A35" s="448" t="s">
        <v>650</v>
      </c>
      <c r="B35" s="449"/>
      <c r="C35" s="133">
        <f>SUM(C29:C34)</f>
        <v>0</v>
      </c>
      <c r="D35" s="133">
        <f aca="true" t="shared" si="10" ref="D35:L35">SUM(D29:D34)</f>
        <v>27072169.099999998</v>
      </c>
      <c r="E35" s="133">
        <f t="shared" si="10"/>
        <v>8766121.8</v>
      </c>
      <c r="F35" s="133">
        <f t="shared" si="10"/>
        <v>0</v>
      </c>
      <c r="G35" s="133">
        <f t="shared" si="10"/>
        <v>35838290.9</v>
      </c>
      <c r="H35" s="133">
        <f t="shared" si="10"/>
        <v>44191699.82</v>
      </c>
      <c r="I35" s="133">
        <f t="shared" si="10"/>
        <v>14074469.110000001</v>
      </c>
      <c r="J35" s="133">
        <f t="shared" si="10"/>
        <v>21763821.79</v>
      </c>
      <c r="K35" s="133">
        <f t="shared" si="10"/>
        <v>30117230.709999997</v>
      </c>
      <c r="L35" s="133">
        <f t="shared" si="10"/>
        <v>-8353408.919999996</v>
      </c>
      <c r="M35" s="266">
        <v>763741.39</v>
      </c>
      <c r="N35" s="266"/>
      <c r="O35" s="266"/>
      <c r="P35" s="265" t="e">
        <f>#REF!+#REF!</f>
        <v>#REF!</v>
      </c>
      <c r="Q35" s="265"/>
      <c r="R35" s="297" t="e">
        <f t="shared" si="9"/>
        <v>#REF!</v>
      </c>
      <c r="S35" s="265" t="s">
        <v>623</v>
      </c>
    </row>
    <row r="36" spans="1:19" ht="21.75" customHeight="1" thickBot="1">
      <c r="A36" s="160" t="s">
        <v>496</v>
      </c>
      <c r="B36" s="159" t="s">
        <v>736</v>
      </c>
      <c r="C36" s="129">
        <v>0</v>
      </c>
      <c r="D36" s="129">
        <v>600000</v>
      </c>
      <c r="E36" s="130">
        <v>0</v>
      </c>
      <c r="F36" s="129">
        <v>-200000</v>
      </c>
      <c r="G36" s="129">
        <f>SUM(C36:F36)</f>
        <v>400000</v>
      </c>
      <c r="H36" s="129">
        <v>0</v>
      </c>
      <c r="I36" s="130">
        <v>0</v>
      </c>
      <c r="J36" s="130">
        <f>G36-I36</f>
        <v>400000</v>
      </c>
      <c r="K36" s="319">
        <f>H36-I36</f>
        <v>0</v>
      </c>
      <c r="L36" s="319">
        <f>J36-K36</f>
        <v>400000</v>
      </c>
      <c r="M36" s="267"/>
      <c r="N36" s="267"/>
      <c r="O36" s="267"/>
      <c r="P36" s="267">
        <v>1000000</v>
      </c>
      <c r="Q36" s="267"/>
      <c r="R36" s="297">
        <f t="shared" si="9"/>
        <v>1000000</v>
      </c>
      <c r="S36" s="267" t="s">
        <v>755</v>
      </c>
    </row>
    <row r="37" spans="1:19" s="131" customFormat="1" ht="18" customHeight="1" thickTop="1">
      <c r="A37" s="160" t="s">
        <v>752</v>
      </c>
      <c r="B37" s="159" t="s">
        <v>753</v>
      </c>
      <c r="C37" s="129">
        <v>963000</v>
      </c>
      <c r="D37" s="129">
        <v>650000</v>
      </c>
      <c r="E37" s="130">
        <v>0</v>
      </c>
      <c r="F37" s="130">
        <v>0</v>
      </c>
      <c r="G37" s="129">
        <f>SUM(C37:F37)</f>
        <v>1613000</v>
      </c>
      <c r="H37" s="129">
        <v>953690</v>
      </c>
      <c r="I37" s="130">
        <v>0</v>
      </c>
      <c r="J37" s="130">
        <f>G37-I37</f>
        <v>1613000</v>
      </c>
      <c r="K37" s="319">
        <f>H37-I37</f>
        <v>953690</v>
      </c>
      <c r="L37" s="319">
        <f>J37-K37</f>
        <v>659310</v>
      </c>
      <c r="M37" s="268"/>
      <c r="N37" s="268"/>
      <c r="O37" s="268"/>
      <c r="P37" s="268"/>
      <c r="Q37" s="268"/>
      <c r="R37" s="268"/>
      <c r="S37" s="268"/>
    </row>
    <row r="38" spans="1:12" ht="18.75" customHeight="1">
      <c r="A38" s="160" t="s">
        <v>497</v>
      </c>
      <c r="B38" s="159" t="s">
        <v>839</v>
      </c>
      <c r="C38" s="129">
        <v>0</v>
      </c>
      <c r="D38" s="129">
        <v>0</v>
      </c>
      <c r="E38" s="130">
        <v>0</v>
      </c>
      <c r="F38" s="130">
        <v>1000000</v>
      </c>
      <c r="G38" s="129">
        <f>SUM(C38:F38)</f>
        <v>1000000</v>
      </c>
      <c r="H38" s="129">
        <v>189072</v>
      </c>
      <c r="I38" s="130">
        <v>187200</v>
      </c>
      <c r="J38" s="130">
        <f>G38-I38</f>
        <v>812800</v>
      </c>
      <c r="K38" s="319">
        <f>H38-I38</f>
        <v>1872</v>
      </c>
      <c r="L38" s="319">
        <f>J38-K38</f>
        <v>810928</v>
      </c>
    </row>
    <row r="39" spans="1:12" ht="17.25" customHeight="1">
      <c r="A39" s="160" t="s">
        <v>498</v>
      </c>
      <c r="B39" s="159" t="s">
        <v>840</v>
      </c>
      <c r="C39" s="129">
        <v>0</v>
      </c>
      <c r="D39" s="129">
        <v>0</v>
      </c>
      <c r="E39" s="130">
        <v>450000</v>
      </c>
      <c r="F39" s="130">
        <v>0</v>
      </c>
      <c r="G39" s="129">
        <f>SUM(C39:F39)</f>
        <v>450000</v>
      </c>
      <c r="H39" s="129">
        <v>0</v>
      </c>
      <c r="I39" s="130">
        <v>0</v>
      </c>
      <c r="J39" s="130">
        <f>G39-I39</f>
        <v>450000</v>
      </c>
      <c r="K39" s="319">
        <f>H39-I39</f>
        <v>0</v>
      </c>
      <c r="L39" s="319">
        <f>J39-K39</f>
        <v>450000</v>
      </c>
    </row>
    <row r="40" spans="1:16" ht="17.25" customHeight="1" thickBot="1">
      <c r="A40" s="480" t="s">
        <v>651</v>
      </c>
      <c r="B40" s="481"/>
      <c r="C40" s="133">
        <f aca="true" t="shared" si="11" ref="C40:L40">SUM(C36:C39)</f>
        <v>963000</v>
      </c>
      <c r="D40" s="133">
        <f t="shared" si="11"/>
        <v>1250000</v>
      </c>
      <c r="E40" s="133">
        <f t="shared" si="11"/>
        <v>450000</v>
      </c>
      <c r="F40" s="133">
        <f t="shared" si="11"/>
        <v>800000</v>
      </c>
      <c r="G40" s="133">
        <f t="shared" si="11"/>
        <v>3463000</v>
      </c>
      <c r="H40" s="133">
        <f t="shared" si="11"/>
        <v>1142762</v>
      </c>
      <c r="I40" s="133">
        <f t="shared" si="11"/>
        <v>187200</v>
      </c>
      <c r="J40" s="133">
        <f t="shared" si="11"/>
        <v>3275800</v>
      </c>
      <c r="K40" s="133">
        <f t="shared" si="11"/>
        <v>955562</v>
      </c>
      <c r="L40" s="133">
        <f t="shared" si="11"/>
        <v>2320238</v>
      </c>
      <c r="P40" s="270"/>
    </row>
    <row r="41" spans="1:12" ht="17.25" customHeight="1" thickTop="1">
      <c r="A41" s="160" t="s">
        <v>721</v>
      </c>
      <c r="B41" s="159" t="s">
        <v>738</v>
      </c>
      <c r="C41" s="129">
        <v>1346041.5</v>
      </c>
      <c r="D41" s="129">
        <v>0</v>
      </c>
      <c r="E41" s="130">
        <v>0</v>
      </c>
      <c r="F41" s="130">
        <v>0</v>
      </c>
      <c r="G41" s="129">
        <f>SUM(C41:F41)</f>
        <v>1346041.5</v>
      </c>
      <c r="H41" s="129">
        <f aca="true" t="shared" si="12" ref="H41:I43">G41</f>
        <v>1346041.5</v>
      </c>
      <c r="I41" s="130">
        <f t="shared" si="12"/>
        <v>1346041.5</v>
      </c>
      <c r="J41" s="130">
        <f>G41-I41</f>
        <v>0</v>
      </c>
      <c r="K41" s="319">
        <f>H41-I41</f>
        <v>0</v>
      </c>
      <c r="L41" s="319">
        <f>J41-K41</f>
        <v>0</v>
      </c>
    </row>
    <row r="42" spans="1:12" ht="17.25" customHeight="1">
      <c r="A42" s="160" t="s">
        <v>722</v>
      </c>
      <c r="B42" s="159" t="s">
        <v>625</v>
      </c>
      <c r="C42" s="129">
        <v>800838.89</v>
      </c>
      <c r="D42" s="129">
        <v>0</v>
      </c>
      <c r="E42" s="130">
        <v>0</v>
      </c>
      <c r="F42" s="130">
        <v>0</v>
      </c>
      <c r="G42" s="129">
        <f>SUM(C42:F42)</f>
        <v>800838.89</v>
      </c>
      <c r="H42" s="129">
        <f t="shared" si="12"/>
        <v>800838.89</v>
      </c>
      <c r="I42" s="130">
        <f t="shared" si="12"/>
        <v>800838.89</v>
      </c>
      <c r="J42" s="130">
        <f>G42-I42</f>
        <v>0</v>
      </c>
      <c r="K42" s="319">
        <f>H42-I42</f>
        <v>0</v>
      </c>
      <c r="L42" s="319">
        <f>J42-K42</f>
        <v>0</v>
      </c>
    </row>
    <row r="43" spans="1:19" ht="14.25" customHeight="1" thickBot="1">
      <c r="A43" s="160" t="s">
        <v>724</v>
      </c>
      <c r="B43" s="159" t="s">
        <v>626</v>
      </c>
      <c r="C43" s="129">
        <v>1935797.8</v>
      </c>
      <c r="D43" s="129">
        <v>0</v>
      </c>
      <c r="E43" s="130">
        <v>0</v>
      </c>
      <c r="F43" s="130">
        <v>0</v>
      </c>
      <c r="G43" s="129">
        <f>SUM(C43:F43)</f>
        <v>1935797.8</v>
      </c>
      <c r="H43" s="129">
        <f t="shared" si="12"/>
        <v>1935797.8</v>
      </c>
      <c r="I43" s="130">
        <f t="shared" si="12"/>
        <v>1935797.8</v>
      </c>
      <c r="J43" s="130">
        <f>G43-I43</f>
        <v>0</v>
      </c>
      <c r="K43" s="319">
        <f>H43-I43</f>
        <v>0</v>
      </c>
      <c r="L43" s="319">
        <f>J43-K43</f>
        <v>0</v>
      </c>
      <c r="O43" s="264"/>
      <c r="P43" s="264"/>
      <c r="Q43" s="264"/>
      <c r="R43" s="264"/>
      <c r="S43" s="264"/>
    </row>
    <row r="44" spans="1:17" ht="20.25" customHeight="1" thickBot="1" thickTop="1">
      <c r="A44" s="466" t="s">
        <v>0</v>
      </c>
      <c r="B44" s="466" t="s">
        <v>1</v>
      </c>
      <c r="C44" s="468" t="s">
        <v>2</v>
      </c>
      <c r="D44" s="469"/>
      <c r="E44" s="469"/>
      <c r="F44" s="469"/>
      <c r="G44" s="470"/>
      <c r="H44" s="471" t="s">
        <v>793</v>
      </c>
      <c r="I44" s="473" t="s">
        <v>336</v>
      </c>
      <c r="J44" s="473" t="s">
        <v>960</v>
      </c>
      <c r="K44" s="475" t="s">
        <v>817</v>
      </c>
      <c r="L44" s="452" t="s">
        <v>818</v>
      </c>
      <c r="Q44" s="263"/>
    </row>
    <row r="45" spans="1:19" ht="22.5" customHeight="1" thickBot="1" thickTop="1">
      <c r="A45" s="467"/>
      <c r="B45" s="467"/>
      <c r="C45" s="317" t="s">
        <v>711</v>
      </c>
      <c r="D45" s="317" t="s">
        <v>94</v>
      </c>
      <c r="E45" s="318" t="s">
        <v>713</v>
      </c>
      <c r="F45" s="317" t="s">
        <v>4</v>
      </c>
      <c r="G45" s="317" t="s">
        <v>5</v>
      </c>
      <c r="H45" s="472"/>
      <c r="I45" s="474"/>
      <c r="J45" s="474"/>
      <c r="K45" s="476"/>
      <c r="L45" s="453"/>
      <c r="M45" s="264"/>
      <c r="N45" s="264"/>
      <c r="O45" s="264"/>
      <c r="P45" s="264"/>
      <c r="Q45" s="264"/>
      <c r="R45" s="264"/>
      <c r="S45" s="264"/>
    </row>
    <row r="46" spans="1:12" ht="18" customHeight="1" thickTop="1">
      <c r="A46" s="160" t="s">
        <v>725</v>
      </c>
      <c r="B46" s="159" t="s">
        <v>627</v>
      </c>
      <c r="C46" s="129">
        <v>1473002.1</v>
      </c>
      <c r="D46" s="129">
        <v>0</v>
      </c>
      <c r="E46" s="130">
        <v>0</v>
      </c>
      <c r="F46" s="130">
        <v>0</v>
      </c>
      <c r="G46" s="129">
        <f>SUM(C46:F46)</f>
        <v>1473002.1</v>
      </c>
      <c r="H46" s="129">
        <f>G46</f>
        <v>1473002.1</v>
      </c>
      <c r="I46" s="130">
        <f>H46</f>
        <v>1473002.1</v>
      </c>
      <c r="J46" s="130">
        <f>G46-I46</f>
        <v>0</v>
      </c>
      <c r="K46" s="319">
        <f>H46-I46</f>
        <v>0</v>
      </c>
      <c r="L46" s="319">
        <f>J46-K46</f>
        <v>0</v>
      </c>
    </row>
    <row r="47" spans="1:12" ht="17.25" customHeight="1">
      <c r="A47" s="160" t="s">
        <v>737</v>
      </c>
      <c r="B47" s="159" t="s">
        <v>628</v>
      </c>
      <c r="C47" s="129">
        <v>8308020.44</v>
      </c>
      <c r="D47" s="129">
        <v>0</v>
      </c>
      <c r="E47" s="130">
        <v>0</v>
      </c>
      <c r="F47" s="130">
        <v>0</v>
      </c>
      <c r="G47" s="129">
        <f>SUM(C47:F47)</f>
        <v>8308020.44</v>
      </c>
      <c r="H47" s="129">
        <f>G47</f>
        <v>8308020.44</v>
      </c>
      <c r="I47" s="130">
        <f>H47</f>
        <v>8308020.44</v>
      </c>
      <c r="J47" s="130">
        <f>G47-I47</f>
        <v>0</v>
      </c>
      <c r="K47" s="319">
        <f>H47-I47</f>
        <v>0</v>
      </c>
      <c r="L47" s="319">
        <f>J47-K47</f>
        <v>0</v>
      </c>
    </row>
    <row r="48" spans="1:12" ht="18" customHeight="1">
      <c r="A48" s="448" t="s">
        <v>710</v>
      </c>
      <c r="B48" s="449"/>
      <c r="C48" s="133">
        <f aca="true" t="shared" si="13" ref="C48:L48">SUM(C41:C47)</f>
        <v>13863700.73</v>
      </c>
      <c r="D48" s="133">
        <f t="shared" si="13"/>
        <v>0</v>
      </c>
      <c r="E48" s="133">
        <f t="shared" si="13"/>
        <v>0</v>
      </c>
      <c r="F48" s="133">
        <f t="shared" si="13"/>
        <v>0</v>
      </c>
      <c r="G48" s="133">
        <f t="shared" si="13"/>
        <v>13863700.73</v>
      </c>
      <c r="H48" s="133">
        <f t="shared" si="13"/>
        <v>13863700.73</v>
      </c>
      <c r="I48" s="133">
        <f t="shared" si="13"/>
        <v>13863700.73</v>
      </c>
      <c r="J48" s="133">
        <f t="shared" si="13"/>
        <v>0</v>
      </c>
      <c r="K48" s="133">
        <f t="shared" si="13"/>
        <v>0</v>
      </c>
      <c r="L48" s="133">
        <f t="shared" si="13"/>
        <v>0</v>
      </c>
    </row>
    <row r="49" spans="1:19" s="131" customFormat="1" ht="17.25" customHeight="1">
      <c r="A49" s="478" t="s">
        <v>80</v>
      </c>
      <c r="B49" s="478"/>
      <c r="C49" s="323">
        <f aca="true" t="shared" si="14" ref="C49:L49">C28+C35+C48+C40</f>
        <v>17338521.58</v>
      </c>
      <c r="D49" s="323">
        <f t="shared" si="14"/>
        <v>40065984.419999994</v>
      </c>
      <c r="E49" s="323">
        <f t="shared" si="14"/>
        <v>12216121.8</v>
      </c>
      <c r="F49" s="323">
        <f t="shared" si="14"/>
        <v>114950.90000000014</v>
      </c>
      <c r="G49" s="323">
        <f t="shared" si="14"/>
        <v>69735578.7</v>
      </c>
      <c r="H49" s="323">
        <f t="shared" si="14"/>
        <v>73126834.56</v>
      </c>
      <c r="I49" s="323">
        <f t="shared" si="14"/>
        <v>38962813.81</v>
      </c>
      <c r="J49" s="323">
        <f t="shared" si="14"/>
        <v>30772764.89</v>
      </c>
      <c r="K49" s="323">
        <f t="shared" si="14"/>
        <v>34164020.75</v>
      </c>
      <c r="L49" s="323">
        <f t="shared" si="14"/>
        <v>-3391255.8599999957</v>
      </c>
      <c r="M49" s="268"/>
      <c r="N49" s="268"/>
      <c r="O49" s="268"/>
      <c r="P49" s="268"/>
      <c r="Q49" s="268"/>
      <c r="R49" s="268"/>
      <c r="S49" s="268"/>
    </row>
    <row r="50" spans="1:19" s="141" customFormat="1" ht="18" customHeight="1">
      <c r="A50" s="160" t="s">
        <v>629</v>
      </c>
      <c r="B50" s="324" t="s">
        <v>841</v>
      </c>
      <c r="C50" s="129">
        <v>0</v>
      </c>
      <c r="D50" s="129">
        <v>242450.51</v>
      </c>
      <c r="E50" s="130">
        <v>0</v>
      </c>
      <c r="F50" s="130">
        <v>-98488</v>
      </c>
      <c r="G50" s="129">
        <f>SUM(C50:F50)</f>
        <v>143962.51</v>
      </c>
      <c r="H50" s="129">
        <v>85678.85</v>
      </c>
      <c r="I50" s="130">
        <v>47418.14</v>
      </c>
      <c r="J50" s="130">
        <f>G50-I50</f>
        <v>96544.37000000001</v>
      </c>
      <c r="K50" s="319">
        <f>H50-I50</f>
        <v>38260.71000000001</v>
      </c>
      <c r="L50" s="319">
        <f>J50-K50</f>
        <v>58283.66</v>
      </c>
      <c r="M50" s="269"/>
      <c r="N50" s="269"/>
      <c r="O50" s="269"/>
      <c r="P50" s="269"/>
      <c r="Q50" s="269"/>
      <c r="R50" s="269"/>
      <c r="S50" s="269"/>
    </row>
    <row r="51" spans="1:19" s="141" customFormat="1" ht="18" customHeight="1">
      <c r="A51" s="160" t="s">
        <v>631</v>
      </c>
      <c r="B51" s="324" t="s">
        <v>861</v>
      </c>
      <c r="C51" s="129">
        <v>0</v>
      </c>
      <c r="D51" s="129">
        <v>0</v>
      </c>
      <c r="E51" s="130">
        <v>0</v>
      </c>
      <c r="F51" s="130">
        <v>18568</v>
      </c>
      <c r="G51" s="129">
        <f>SUM(C51:F51)</f>
        <v>18568</v>
      </c>
      <c r="H51" s="129">
        <v>18349.68</v>
      </c>
      <c r="I51" s="129">
        <v>0</v>
      </c>
      <c r="J51" s="130">
        <f>G51-I51</f>
        <v>18568</v>
      </c>
      <c r="K51" s="319">
        <f>H51-I51</f>
        <v>18349.68</v>
      </c>
      <c r="L51" s="319">
        <f>J51-K51</f>
        <v>218.3199999999997</v>
      </c>
      <c r="M51" s="269"/>
      <c r="N51" s="269"/>
      <c r="O51" s="269"/>
      <c r="P51" s="269"/>
      <c r="Q51" s="269"/>
      <c r="R51" s="269"/>
      <c r="S51" s="269"/>
    </row>
    <row r="52" spans="1:19" s="141" customFormat="1" ht="18" customHeight="1">
      <c r="A52" s="160" t="s">
        <v>860</v>
      </c>
      <c r="B52" s="324" t="s">
        <v>862</v>
      </c>
      <c r="C52" s="129">
        <v>0</v>
      </c>
      <c r="D52" s="129">
        <v>0</v>
      </c>
      <c r="E52" s="130">
        <v>0</v>
      </c>
      <c r="F52" s="130">
        <v>22920</v>
      </c>
      <c r="G52" s="129">
        <f>SUM(C52:F52)</f>
        <v>22920</v>
      </c>
      <c r="H52" s="129">
        <v>0</v>
      </c>
      <c r="I52" s="129">
        <v>0</v>
      </c>
      <c r="J52" s="130">
        <f>G52-I52</f>
        <v>22920</v>
      </c>
      <c r="K52" s="319">
        <f>H52-I52</f>
        <v>0</v>
      </c>
      <c r="L52" s="319">
        <f>J52-K52</f>
        <v>22920</v>
      </c>
      <c r="M52" s="269"/>
      <c r="N52" s="269"/>
      <c r="O52" s="269"/>
      <c r="P52" s="269"/>
      <c r="Q52" s="269"/>
      <c r="R52" s="269"/>
      <c r="S52" s="269"/>
    </row>
    <row r="53" spans="1:12" ht="18.75" customHeight="1">
      <c r="A53" s="448" t="s">
        <v>649</v>
      </c>
      <c r="B53" s="449"/>
      <c r="C53" s="133">
        <f>SUM(C50:C52)</f>
        <v>0</v>
      </c>
      <c r="D53" s="133">
        <f aca="true" t="shared" si="15" ref="D53:L53">SUM(D50:D52)</f>
        <v>242450.51</v>
      </c>
      <c r="E53" s="133">
        <f t="shared" si="15"/>
        <v>0</v>
      </c>
      <c r="F53" s="133">
        <f t="shared" si="15"/>
        <v>-57000</v>
      </c>
      <c r="G53" s="133">
        <f t="shared" si="15"/>
        <v>185450.51</v>
      </c>
      <c r="H53" s="133">
        <f t="shared" si="15"/>
        <v>104028.53</v>
      </c>
      <c r="I53" s="133">
        <f t="shared" si="15"/>
        <v>47418.14</v>
      </c>
      <c r="J53" s="133">
        <f t="shared" si="15"/>
        <v>138032.37</v>
      </c>
      <c r="K53" s="133">
        <f t="shared" si="15"/>
        <v>56610.39000000001</v>
      </c>
      <c r="L53" s="133">
        <f t="shared" si="15"/>
        <v>81421.98000000001</v>
      </c>
    </row>
    <row r="54" spans="1:12" ht="18.75" customHeight="1">
      <c r="A54" s="160" t="s">
        <v>632</v>
      </c>
      <c r="B54" s="159" t="s">
        <v>633</v>
      </c>
      <c r="C54" s="129">
        <v>0</v>
      </c>
      <c r="D54" s="129">
        <v>1623735.98</v>
      </c>
      <c r="E54" s="130">
        <v>700000</v>
      </c>
      <c r="F54" s="130">
        <v>400</v>
      </c>
      <c r="G54" s="129">
        <f>SUM(C54:F54)</f>
        <v>2324135.98</v>
      </c>
      <c r="H54" s="129">
        <v>1622397.85</v>
      </c>
      <c r="I54" s="130">
        <v>32721.93</v>
      </c>
      <c r="J54" s="130">
        <f>G54-I54</f>
        <v>2291414.05</v>
      </c>
      <c r="K54" s="319">
        <f>H54-I54</f>
        <v>1589675.9200000002</v>
      </c>
      <c r="L54" s="319">
        <f>J54-K54</f>
        <v>701738.1299999997</v>
      </c>
    </row>
    <row r="55" spans="1:12" ht="18.75" customHeight="1">
      <c r="A55" s="160" t="s">
        <v>634</v>
      </c>
      <c r="B55" s="159" t="s">
        <v>842</v>
      </c>
      <c r="C55" s="129">
        <v>0</v>
      </c>
      <c r="D55" s="129">
        <v>1622000</v>
      </c>
      <c r="E55" s="130">
        <v>0</v>
      </c>
      <c r="F55" s="130">
        <v>-541149.91</v>
      </c>
      <c r="G55" s="129">
        <f>SUM(C55:F55)</f>
        <v>1080850.0899999999</v>
      </c>
      <c r="H55" s="129">
        <v>0</v>
      </c>
      <c r="I55" s="130">
        <v>0</v>
      </c>
      <c r="J55" s="130">
        <f>G55-I55</f>
        <v>1080850.0899999999</v>
      </c>
      <c r="K55" s="319">
        <f>H55-I55</f>
        <v>0</v>
      </c>
      <c r="L55" s="319">
        <f>J55-K55</f>
        <v>1080850.0899999999</v>
      </c>
    </row>
    <row r="56" spans="1:19" s="131" customFormat="1" ht="15" customHeight="1">
      <c r="A56" s="160" t="s">
        <v>635</v>
      </c>
      <c r="B56" s="159" t="s">
        <v>843</v>
      </c>
      <c r="C56" s="129">
        <v>0</v>
      </c>
      <c r="D56" s="129">
        <v>2376000</v>
      </c>
      <c r="E56" s="130">
        <v>0</v>
      </c>
      <c r="F56" s="130">
        <v>-376000</v>
      </c>
      <c r="G56" s="129">
        <f>SUM(C56:F56)</f>
        <v>2000000</v>
      </c>
      <c r="H56" s="129">
        <v>0</v>
      </c>
      <c r="I56" s="130">
        <v>0</v>
      </c>
      <c r="J56" s="130">
        <f>G56-I56</f>
        <v>2000000</v>
      </c>
      <c r="K56" s="319">
        <f>H56-I56</f>
        <v>0</v>
      </c>
      <c r="L56" s="319">
        <f>J56-K56</f>
        <v>2000000</v>
      </c>
      <c r="M56" s="268"/>
      <c r="N56" s="268"/>
      <c r="O56" s="268"/>
      <c r="P56" s="268"/>
      <c r="Q56" s="268"/>
      <c r="R56" s="268"/>
      <c r="S56" s="268"/>
    </row>
    <row r="57" spans="1:12" ht="18.75" customHeight="1">
      <c r="A57" s="160" t="s">
        <v>636</v>
      </c>
      <c r="B57" s="159" t="s">
        <v>844</v>
      </c>
      <c r="C57" s="129">
        <v>0</v>
      </c>
      <c r="D57" s="129">
        <v>1147531.64</v>
      </c>
      <c r="E57" s="130">
        <v>0</v>
      </c>
      <c r="F57" s="130">
        <v>916749.91</v>
      </c>
      <c r="G57" s="129">
        <f>SUM(C57:F57)</f>
        <v>2064281.5499999998</v>
      </c>
      <c r="H57" s="129">
        <v>2064260.31</v>
      </c>
      <c r="I57" s="130">
        <v>1772716.88</v>
      </c>
      <c r="J57" s="130">
        <f>G57-I57</f>
        <v>291564.6699999999</v>
      </c>
      <c r="K57" s="319">
        <f>H57-I57</f>
        <v>291543.43000000017</v>
      </c>
      <c r="L57" s="319">
        <f>J57-K57</f>
        <v>21.239999999757856</v>
      </c>
    </row>
    <row r="58" spans="1:12" ht="18.75" customHeight="1">
      <c r="A58" s="448" t="s">
        <v>650</v>
      </c>
      <c r="B58" s="449"/>
      <c r="C58" s="133">
        <f>SUM(C54:C57)</f>
        <v>0</v>
      </c>
      <c r="D58" s="133">
        <f aca="true" t="shared" si="16" ref="D58:L58">SUM(D54:D57)</f>
        <v>6769267.62</v>
      </c>
      <c r="E58" s="133">
        <f t="shared" si="16"/>
        <v>700000</v>
      </c>
      <c r="F58" s="133">
        <f t="shared" si="16"/>
        <v>0</v>
      </c>
      <c r="G58" s="133">
        <f t="shared" si="16"/>
        <v>7469267.62</v>
      </c>
      <c r="H58" s="133">
        <f t="shared" si="16"/>
        <v>3686658.16</v>
      </c>
      <c r="I58" s="133">
        <f t="shared" si="16"/>
        <v>1805438.8099999998</v>
      </c>
      <c r="J58" s="133">
        <f t="shared" si="16"/>
        <v>5663828.81</v>
      </c>
      <c r="K58" s="133">
        <f t="shared" si="16"/>
        <v>1881219.3500000003</v>
      </c>
      <c r="L58" s="133">
        <f t="shared" si="16"/>
        <v>3782609.4599999995</v>
      </c>
    </row>
    <row r="59" spans="1:12" ht="18.75" customHeight="1">
      <c r="A59" s="160" t="s">
        <v>637</v>
      </c>
      <c r="B59" s="159" t="s">
        <v>638</v>
      </c>
      <c r="C59" s="129">
        <v>0</v>
      </c>
      <c r="D59" s="129">
        <v>21600</v>
      </c>
      <c r="E59" s="130">
        <v>0</v>
      </c>
      <c r="F59" s="130">
        <v>0</v>
      </c>
      <c r="G59" s="129">
        <f>SUM(C59:F59)</f>
        <v>21600</v>
      </c>
      <c r="H59" s="129">
        <v>21600</v>
      </c>
      <c r="I59" s="130">
        <v>0</v>
      </c>
      <c r="J59" s="130">
        <f>G59-I59</f>
        <v>21600</v>
      </c>
      <c r="K59" s="319">
        <f>H59-I59</f>
        <v>21600</v>
      </c>
      <c r="L59" s="319">
        <f>J59-K59</f>
        <v>0</v>
      </c>
    </row>
    <row r="60" spans="1:12" ht="19.5" customHeight="1">
      <c r="A60" s="448" t="s">
        <v>651</v>
      </c>
      <c r="B60" s="449"/>
      <c r="C60" s="133">
        <f>SUM(C59)</f>
        <v>0</v>
      </c>
      <c r="D60" s="133">
        <f aca="true" t="shared" si="17" ref="D60:L60">SUM(D59)</f>
        <v>21600</v>
      </c>
      <c r="E60" s="133">
        <f t="shared" si="17"/>
        <v>0</v>
      </c>
      <c r="F60" s="133">
        <f t="shared" si="17"/>
        <v>0</v>
      </c>
      <c r="G60" s="133">
        <f t="shared" si="17"/>
        <v>21600</v>
      </c>
      <c r="H60" s="133">
        <f t="shared" si="17"/>
        <v>21600</v>
      </c>
      <c r="I60" s="133">
        <f t="shared" si="17"/>
        <v>0</v>
      </c>
      <c r="J60" s="133">
        <f t="shared" si="17"/>
        <v>21600</v>
      </c>
      <c r="K60" s="133">
        <f t="shared" si="17"/>
        <v>21600</v>
      </c>
      <c r="L60" s="133">
        <f t="shared" si="17"/>
        <v>0</v>
      </c>
    </row>
    <row r="61" spans="1:19" s="131" customFormat="1" ht="16.5" customHeight="1">
      <c r="A61" s="160" t="s">
        <v>639</v>
      </c>
      <c r="B61" s="213" t="s">
        <v>640</v>
      </c>
      <c r="C61" s="129">
        <v>0</v>
      </c>
      <c r="D61" s="130">
        <v>287907.01</v>
      </c>
      <c r="E61" s="130">
        <v>0</v>
      </c>
      <c r="F61" s="129">
        <v>-65934</v>
      </c>
      <c r="G61" s="129">
        <f>SUM(C61:F61)</f>
        <v>221973.01</v>
      </c>
      <c r="H61" s="129">
        <v>221973.01</v>
      </c>
      <c r="I61" s="130">
        <v>0</v>
      </c>
      <c r="J61" s="130">
        <f>G61-I61</f>
        <v>221973.01</v>
      </c>
      <c r="K61" s="319">
        <f>H61-I61</f>
        <v>221973.01</v>
      </c>
      <c r="L61" s="319">
        <f>J61-K61</f>
        <v>0</v>
      </c>
      <c r="M61" s="268"/>
      <c r="N61" s="268"/>
      <c r="O61" s="268"/>
      <c r="P61" s="268"/>
      <c r="Q61" s="268"/>
      <c r="R61" s="268"/>
      <c r="S61" s="268"/>
    </row>
    <row r="62" spans="1:12" ht="22.5" customHeight="1">
      <c r="A62" s="160" t="s">
        <v>641</v>
      </c>
      <c r="B62" s="158" t="s">
        <v>642</v>
      </c>
      <c r="C62" s="129">
        <v>0</v>
      </c>
      <c r="D62" s="321">
        <v>67503.31</v>
      </c>
      <c r="E62" s="130">
        <v>0</v>
      </c>
      <c r="F62" s="129">
        <v>0</v>
      </c>
      <c r="G62" s="320">
        <f>SUM(C62:F62)</f>
        <v>67503.31</v>
      </c>
      <c r="H62" s="129">
        <v>0</v>
      </c>
      <c r="I62" s="130">
        <v>0</v>
      </c>
      <c r="J62" s="320">
        <f>G62-I62</f>
        <v>67503.31</v>
      </c>
      <c r="K62" s="320">
        <f>H62-I62</f>
        <v>0</v>
      </c>
      <c r="L62" s="320">
        <f>G62-K62</f>
        <v>67503.31</v>
      </c>
    </row>
    <row r="63" spans="1:19" s="131" customFormat="1" ht="18" customHeight="1">
      <c r="A63" s="160" t="s">
        <v>643</v>
      </c>
      <c r="B63" s="158" t="s">
        <v>644</v>
      </c>
      <c r="C63" s="129">
        <v>0</v>
      </c>
      <c r="D63" s="321">
        <v>0</v>
      </c>
      <c r="E63" s="130">
        <v>0</v>
      </c>
      <c r="F63" s="129">
        <v>0</v>
      </c>
      <c r="G63" s="320">
        <f>SUM(C63:F63)</f>
        <v>0</v>
      </c>
      <c r="H63" s="129">
        <v>0</v>
      </c>
      <c r="I63" s="130">
        <v>0</v>
      </c>
      <c r="J63" s="320">
        <f>G63-I63</f>
        <v>0</v>
      </c>
      <c r="K63" s="320">
        <f>H63-I63</f>
        <v>0</v>
      </c>
      <c r="L63" s="320">
        <f>J63-K63</f>
        <v>0</v>
      </c>
      <c r="M63" s="268"/>
      <c r="N63" s="268"/>
      <c r="O63" s="268"/>
      <c r="P63" s="268"/>
      <c r="Q63" s="268"/>
      <c r="R63" s="268"/>
      <c r="S63" s="268"/>
    </row>
    <row r="64" spans="1:12" ht="21.75" customHeight="1">
      <c r="A64" s="448" t="s">
        <v>652</v>
      </c>
      <c r="B64" s="449"/>
      <c r="C64" s="133">
        <f aca="true" t="shared" si="18" ref="C64:L64">SUM(C61:C63)</f>
        <v>0</v>
      </c>
      <c r="D64" s="133">
        <f t="shared" si="18"/>
        <v>355410.32</v>
      </c>
      <c r="E64" s="133">
        <f t="shared" si="18"/>
        <v>0</v>
      </c>
      <c r="F64" s="133">
        <f t="shared" si="18"/>
        <v>-65934</v>
      </c>
      <c r="G64" s="133">
        <f t="shared" si="18"/>
        <v>289476.32</v>
      </c>
      <c r="H64" s="133">
        <f t="shared" si="18"/>
        <v>221973.01</v>
      </c>
      <c r="I64" s="133">
        <f t="shared" si="18"/>
        <v>0</v>
      </c>
      <c r="J64" s="133">
        <f t="shared" si="18"/>
        <v>289476.32</v>
      </c>
      <c r="K64" s="133">
        <f t="shared" si="18"/>
        <v>221973.01</v>
      </c>
      <c r="L64" s="133">
        <f t="shared" si="18"/>
        <v>67503.31</v>
      </c>
    </row>
    <row r="65" spans="1:12" ht="14.25" customHeight="1">
      <c r="A65" s="160" t="s">
        <v>645</v>
      </c>
      <c r="B65" s="159" t="s">
        <v>646</v>
      </c>
      <c r="C65" s="129">
        <v>0</v>
      </c>
      <c r="D65" s="129">
        <v>133600</v>
      </c>
      <c r="E65" s="130">
        <v>0</v>
      </c>
      <c r="F65" s="130">
        <v>-400</v>
      </c>
      <c r="G65" s="129">
        <f>SUM(C65:F65)</f>
        <v>133200</v>
      </c>
      <c r="H65" s="129">
        <v>133200</v>
      </c>
      <c r="I65" s="130">
        <v>0</v>
      </c>
      <c r="J65" s="130">
        <f>G65-I65</f>
        <v>133200</v>
      </c>
      <c r="K65" s="319">
        <f>H65-I65</f>
        <v>133200</v>
      </c>
      <c r="L65" s="319">
        <f>J65-K65</f>
        <v>0</v>
      </c>
    </row>
    <row r="66" spans="1:12" ht="14.25" customHeight="1">
      <c r="A66" s="160" t="s">
        <v>647</v>
      </c>
      <c r="B66" s="159" t="s">
        <v>648</v>
      </c>
      <c r="C66" s="129">
        <v>0</v>
      </c>
      <c r="D66" s="129">
        <v>1080941.51</v>
      </c>
      <c r="E66" s="130">
        <v>0</v>
      </c>
      <c r="F66" s="130">
        <v>0</v>
      </c>
      <c r="G66" s="129">
        <f>SUM(C66:F66)</f>
        <v>1080941.51</v>
      </c>
      <c r="H66" s="129">
        <v>137562.23</v>
      </c>
      <c r="I66" s="130">
        <v>0</v>
      </c>
      <c r="J66" s="130">
        <f>G66-I66</f>
        <v>1080941.51</v>
      </c>
      <c r="K66" s="319">
        <f>H66-I66</f>
        <v>137562.23</v>
      </c>
      <c r="L66" s="319">
        <f>J66-K66</f>
        <v>943379.28</v>
      </c>
    </row>
    <row r="67" spans="1:12" ht="14.25" customHeight="1">
      <c r="A67" s="448" t="s">
        <v>653</v>
      </c>
      <c r="B67" s="449"/>
      <c r="C67" s="133">
        <f aca="true" t="shared" si="19" ref="C67:L67">SUM(C65:C66)</f>
        <v>0</v>
      </c>
      <c r="D67" s="133">
        <f t="shared" si="19"/>
        <v>1214541.51</v>
      </c>
      <c r="E67" s="133">
        <f t="shared" si="19"/>
        <v>0</v>
      </c>
      <c r="F67" s="133">
        <f t="shared" si="19"/>
        <v>-400</v>
      </c>
      <c r="G67" s="133">
        <f t="shared" si="19"/>
        <v>1214141.51</v>
      </c>
      <c r="H67" s="133">
        <f t="shared" si="19"/>
        <v>270762.23</v>
      </c>
      <c r="I67" s="133">
        <f t="shared" si="19"/>
        <v>0</v>
      </c>
      <c r="J67" s="133">
        <f t="shared" si="19"/>
        <v>1214141.51</v>
      </c>
      <c r="K67" s="133">
        <f t="shared" si="19"/>
        <v>270762.23</v>
      </c>
      <c r="L67" s="133">
        <f t="shared" si="19"/>
        <v>943379.28</v>
      </c>
    </row>
    <row r="68" spans="1:19" s="131" customFormat="1" ht="15.75" customHeight="1">
      <c r="A68" s="478" t="s">
        <v>84</v>
      </c>
      <c r="B68" s="478"/>
      <c r="C68" s="323">
        <f aca="true" t="shared" si="20" ref="C68:L68">C53+C58+C60+C64+C67</f>
        <v>0</v>
      </c>
      <c r="D68" s="323">
        <f t="shared" si="20"/>
        <v>8603269.96</v>
      </c>
      <c r="E68" s="323">
        <f t="shared" si="20"/>
        <v>700000</v>
      </c>
      <c r="F68" s="323">
        <f t="shared" si="20"/>
        <v>-123334</v>
      </c>
      <c r="G68" s="323">
        <f t="shared" si="20"/>
        <v>9179935.96</v>
      </c>
      <c r="H68" s="323">
        <f t="shared" si="20"/>
        <v>4305021.93</v>
      </c>
      <c r="I68" s="323">
        <f t="shared" si="20"/>
        <v>1852856.9499999997</v>
      </c>
      <c r="J68" s="323">
        <f t="shared" si="20"/>
        <v>7327079.01</v>
      </c>
      <c r="K68" s="323">
        <f t="shared" si="20"/>
        <v>2452164.98</v>
      </c>
      <c r="L68" s="323">
        <f t="shared" si="20"/>
        <v>4874914.029999999</v>
      </c>
      <c r="M68" s="268"/>
      <c r="N68" s="268"/>
      <c r="O68" s="268"/>
      <c r="P68" s="268"/>
      <c r="Q68" s="268"/>
      <c r="R68" s="268"/>
      <c r="S68" s="268"/>
    </row>
    <row r="69" spans="1:12" ht="15.75" customHeight="1">
      <c r="A69" s="160" t="s">
        <v>568</v>
      </c>
      <c r="B69" s="159" t="s">
        <v>775</v>
      </c>
      <c r="C69" s="129">
        <v>0</v>
      </c>
      <c r="D69" s="129">
        <v>311840</v>
      </c>
      <c r="E69" s="130">
        <v>0</v>
      </c>
      <c r="F69" s="130">
        <v>0</v>
      </c>
      <c r="G69" s="129">
        <f>SUM(C69:F69)</f>
        <v>311840</v>
      </c>
      <c r="H69" s="129">
        <v>52299.6</v>
      </c>
      <c r="I69" s="130">
        <v>18000</v>
      </c>
      <c r="J69" s="130">
        <f>G69-I69</f>
        <v>293840</v>
      </c>
      <c r="K69" s="319">
        <f>H69-I69</f>
        <v>34299.6</v>
      </c>
      <c r="L69" s="319">
        <f>J69-K69</f>
        <v>259540.4</v>
      </c>
    </row>
    <row r="70" spans="1:12" ht="21" customHeight="1">
      <c r="A70" s="160" t="s">
        <v>569</v>
      </c>
      <c r="B70" s="159" t="s">
        <v>776</v>
      </c>
      <c r="C70" s="129">
        <v>0</v>
      </c>
      <c r="D70" s="129">
        <v>4222328.66</v>
      </c>
      <c r="E70" s="130">
        <v>905510.88</v>
      </c>
      <c r="F70" s="130">
        <v>1284903.1</v>
      </c>
      <c r="G70" s="129">
        <f>SUM(C70:F70)</f>
        <v>6412742.640000001</v>
      </c>
      <c r="H70" s="129">
        <v>3269572.74</v>
      </c>
      <c r="I70" s="130">
        <v>368877.34</v>
      </c>
      <c r="J70" s="130">
        <f>G70-I70</f>
        <v>6043865.300000001</v>
      </c>
      <c r="K70" s="319">
        <f>H70-I70</f>
        <v>2900695.4000000004</v>
      </c>
      <c r="L70" s="319">
        <f>J70-K70</f>
        <v>3143169.9000000004</v>
      </c>
    </row>
    <row r="71" spans="1:19" s="131" customFormat="1" ht="18" customHeight="1">
      <c r="A71" s="160" t="s">
        <v>578</v>
      </c>
      <c r="B71" s="159" t="s">
        <v>845</v>
      </c>
      <c r="C71" s="129">
        <v>0</v>
      </c>
      <c r="D71" s="129">
        <v>414539.5</v>
      </c>
      <c r="E71" s="130">
        <v>0</v>
      </c>
      <c r="F71" s="130">
        <v>-400000</v>
      </c>
      <c r="G71" s="129">
        <f>SUM(C71:F71)</f>
        <v>14539.5</v>
      </c>
      <c r="H71" s="129">
        <v>9489.74</v>
      </c>
      <c r="I71" s="130">
        <v>9489.74</v>
      </c>
      <c r="J71" s="130">
        <f>G71-I71</f>
        <v>5049.76</v>
      </c>
      <c r="K71" s="319">
        <f>H71-I71</f>
        <v>0</v>
      </c>
      <c r="L71" s="319">
        <f>J71-K71</f>
        <v>5049.76</v>
      </c>
      <c r="M71" s="268"/>
      <c r="N71" s="268"/>
      <c r="O71" s="268"/>
      <c r="P71" s="268"/>
      <c r="Q71" s="268"/>
      <c r="R71" s="268"/>
      <c r="S71" s="268"/>
    </row>
    <row r="72" spans="1:19" s="141" customFormat="1" ht="18" customHeight="1">
      <c r="A72" s="160" t="s">
        <v>655</v>
      </c>
      <c r="B72" s="159" t="s">
        <v>846</v>
      </c>
      <c r="C72" s="129">
        <v>0</v>
      </c>
      <c r="D72" s="129">
        <v>800485.8</v>
      </c>
      <c r="E72" s="130">
        <v>1400000</v>
      </c>
      <c r="F72" s="130">
        <v>-600000</v>
      </c>
      <c r="G72" s="129">
        <f>SUM(C72:F72)</f>
        <v>1600485.7999999998</v>
      </c>
      <c r="H72" s="129">
        <v>0</v>
      </c>
      <c r="I72" s="130">
        <v>0</v>
      </c>
      <c r="J72" s="130">
        <f>G72-I72</f>
        <v>1600485.7999999998</v>
      </c>
      <c r="K72" s="319">
        <f>H72-I72</f>
        <v>0</v>
      </c>
      <c r="L72" s="319">
        <f>J72-K72</f>
        <v>1600485.7999999998</v>
      </c>
      <c r="M72" s="269"/>
      <c r="N72" s="269"/>
      <c r="O72" s="269"/>
      <c r="P72" s="269"/>
      <c r="Q72" s="269"/>
      <c r="R72" s="269"/>
      <c r="S72" s="269"/>
    </row>
    <row r="73" spans="1:14" ht="17.25" customHeight="1">
      <c r="A73" s="160" t="s">
        <v>807</v>
      </c>
      <c r="B73" s="159" t="s">
        <v>847</v>
      </c>
      <c r="C73" s="129">
        <v>0</v>
      </c>
      <c r="D73" s="129">
        <v>1000000</v>
      </c>
      <c r="E73" s="130">
        <v>0</v>
      </c>
      <c r="F73" s="130">
        <v>450000</v>
      </c>
      <c r="G73" s="129">
        <f>SUM(C73:F73)</f>
        <v>1450000</v>
      </c>
      <c r="H73" s="129">
        <v>1396719.6</v>
      </c>
      <c r="I73" s="130">
        <v>1113980.03</v>
      </c>
      <c r="J73" s="130">
        <f>G73-I73</f>
        <v>336019.97</v>
      </c>
      <c r="K73" s="319">
        <f>H73-I73</f>
        <v>282739.57000000007</v>
      </c>
      <c r="L73" s="319">
        <f>J73-K73</f>
        <v>53280.39999999991</v>
      </c>
      <c r="N73" s="270"/>
    </row>
    <row r="74" spans="1:12" ht="17.25" customHeight="1">
      <c r="A74" s="448" t="s">
        <v>649</v>
      </c>
      <c r="B74" s="449"/>
      <c r="C74" s="133">
        <f aca="true" t="shared" si="21" ref="C74:L74">SUM(C69:C73)</f>
        <v>0</v>
      </c>
      <c r="D74" s="133">
        <f t="shared" si="21"/>
        <v>6749193.96</v>
      </c>
      <c r="E74" s="133">
        <f t="shared" si="21"/>
        <v>2305510.88</v>
      </c>
      <c r="F74" s="133">
        <f t="shared" si="21"/>
        <v>734903.1000000001</v>
      </c>
      <c r="G74" s="133">
        <f t="shared" si="21"/>
        <v>9789607.940000001</v>
      </c>
      <c r="H74" s="133">
        <f t="shared" si="21"/>
        <v>4728081.680000001</v>
      </c>
      <c r="I74" s="133">
        <f t="shared" si="21"/>
        <v>1510347.11</v>
      </c>
      <c r="J74" s="133">
        <f t="shared" si="21"/>
        <v>8279260.83</v>
      </c>
      <c r="K74" s="133">
        <f t="shared" si="21"/>
        <v>3217734.5700000003</v>
      </c>
      <c r="L74" s="133">
        <f t="shared" si="21"/>
        <v>5061526.26</v>
      </c>
    </row>
    <row r="75" spans="1:12" ht="17.25" customHeight="1">
      <c r="A75" s="160" t="s">
        <v>757</v>
      </c>
      <c r="B75" s="159" t="s">
        <v>848</v>
      </c>
      <c r="C75" s="129">
        <v>0</v>
      </c>
      <c r="D75" s="129">
        <v>200000</v>
      </c>
      <c r="E75" s="130">
        <v>0</v>
      </c>
      <c r="F75" s="130">
        <v>-200000</v>
      </c>
      <c r="G75" s="129">
        <f>SUM(C75:F75)</f>
        <v>0</v>
      </c>
      <c r="H75" s="129">
        <v>0</v>
      </c>
      <c r="I75" s="130">
        <v>0</v>
      </c>
      <c r="J75" s="130">
        <f>G75-I75</f>
        <v>0</v>
      </c>
      <c r="K75" s="319">
        <f>H75-I75</f>
        <v>0</v>
      </c>
      <c r="L75" s="319">
        <f>J75-K75</f>
        <v>0</v>
      </c>
    </row>
    <row r="76" spans="1:19" s="131" customFormat="1" ht="15" customHeight="1">
      <c r="A76" s="160" t="s">
        <v>740</v>
      </c>
      <c r="B76" s="159" t="s">
        <v>849</v>
      </c>
      <c r="C76" s="129">
        <v>0</v>
      </c>
      <c r="D76" s="129">
        <v>0</v>
      </c>
      <c r="E76" s="130">
        <v>0</v>
      </c>
      <c r="F76" s="130">
        <v>0</v>
      </c>
      <c r="G76" s="129">
        <f aca="true" t="shared" si="22" ref="G76:G85">SUM(C76:F76)</f>
        <v>0</v>
      </c>
      <c r="H76" s="129">
        <v>0</v>
      </c>
      <c r="I76" s="130">
        <v>0</v>
      </c>
      <c r="J76" s="130">
        <f aca="true" t="shared" si="23" ref="J76:J85">G76-I76</f>
        <v>0</v>
      </c>
      <c r="K76" s="319">
        <f aca="true" t="shared" si="24" ref="K76:K85">H76-I76</f>
        <v>0</v>
      </c>
      <c r="L76" s="319">
        <f>J76-K76</f>
        <v>0</v>
      </c>
      <c r="M76" s="268"/>
      <c r="N76" s="268"/>
      <c r="O76" s="268"/>
      <c r="P76" s="268"/>
      <c r="Q76" s="268"/>
      <c r="R76" s="268"/>
      <c r="S76" s="268"/>
    </row>
    <row r="77" spans="1:12" ht="15.75" customHeight="1">
      <c r="A77" s="160" t="s">
        <v>657</v>
      </c>
      <c r="B77" s="159" t="s">
        <v>850</v>
      </c>
      <c r="C77" s="129">
        <v>0</v>
      </c>
      <c r="D77" s="129">
        <v>1207946.98</v>
      </c>
      <c r="E77" s="130">
        <v>0</v>
      </c>
      <c r="F77" s="130">
        <v>-523318</v>
      </c>
      <c r="G77" s="129">
        <f t="shared" si="22"/>
        <v>684628.98</v>
      </c>
      <c r="H77" s="129">
        <v>558019.98</v>
      </c>
      <c r="I77" s="130">
        <v>388033.72</v>
      </c>
      <c r="J77" s="130">
        <f t="shared" si="23"/>
        <v>296595.26</v>
      </c>
      <c r="K77" s="319">
        <f t="shared" si="24"/>
        <v>169986.26</v>
      </c>
      <c r="L77" s="319">
        <f aca="true" t="shared" si="25" ref="L77:L84">J77-K77</f>
        <v>126609</v>
      </c>
    </row>
    <row r="78" spans="1:12" ht="15.75" customHeight="1">
      <c r="A78" s="160" t="s">
        <v>754</v>
      </c>
      <c r="B78" s="159" t="s">
        <v>851</v>
      </c>
      <c r="C78" s="129">
        <v>0</v>
      </c>
      <c r="D78" s="129">
        <v>69160.7</v>
      </c>
      <c r="E78" s="130">
        <v>0</v>
      </c>
      <c r="F78" s="130">
        <v>0</v>
      </c>
      <c r="G78" s="129">
        <f t="shared" si="22"/>
        <v>69160.7</v>
      </c>
      <c r="H78" s="129">
        <v>34776</v>
      </c>
      <c r="I78" s="130">
        <v>34776</v>
      </c>
      <c r="J78" s="130">
        <f t="shared" si="23"/>
        <v>34384.7</v>
      </c>
      <c r="K78" s="319">
        <f t="shared" si="24"/>
        <v>0</v>
      </c>
      <c r="L78" s="319">
        <f t="shared" si="25"/>
        <v>34384.7</v>
      </c>
    </row>
    <row r="79" spans="1:12" ht="15.75" customHeight="1">
      <c r="A79" s="160" t="s">
        <v>809</v>
      </c>
      <c r="B79" s="159" t="s">
        <v>852</v>
      </c>
      <c r="C79" s="129">
        <v>0</v>
      </c>
      <c r="D79" s="129">
        <v>300000</v>
      </c>
      <c r="E79" s="130">
        <v>0</v>
      </c>
      <c r="F79" s="130">
        <v>-26520</v>
      </c>
      <c r="G79" s="129">
        <f t="shared" si="22"/>
        <v>273480</v>
      </c>
      <c r="H79" s="129">
        <v>273480</v>
      </c>
      <c r="I79" s="130">
        <v>244782.86</v>
      </c>
      <c r="J79" s="130">
        <f t="shared" si="23"/>
        <v>28697.140000000014</v>
      </c>
      <c r="K79" s="319">
        <f t="shared" si="24"/>
        <v>28697.140000000014</v>
      </c>
      <c r="L79" s="319">
        <f t="shared" si="25"/>
        <v>0</v>
      </c>
    </row>
    <row r="80" spans="1:12" ht="15.75" customHeight="1">
      <c r="A80" s="160" t="s">
        <v>853</v>
      </c>
      <c r="B80" s="159" t="s">
        <v>854</v>
      </c>
      <c r="C80" s="129">
        <v>0</v>
      </c>
      <c r="D80" s="129">
        <v>0</v>
      </c>
      <c r="E80" s="130">
        <v>336096</v>
      </c>
      <c r="F80" s="130">
        <v>0</v>
      </c>
      <c r="G80" s="129">
        <f>SUM(C80:F80)</f>
        <v>336096</v>
      </c>
      <c r="H80" s="129">
        <v>0</v>
      </c>
      <c r="I80" s="130">
        <v>0</v>
      </c>
      <c r="J80" s="130">
        <f>G80-I80</f>
        <v>336096</v>
      </c>
      <c r="K80" s="319">
        <f>H80-I80</f>
        <v>0</v>
      </c>
      <c r="L80" s="319">
        <f t="shared" si="25"/>
        <v>336096</v>
      </c>
    </row>
    <row r="81" spans="1:12" ht="22.5" customHeight="1" thickBot="1">
      <c r="A81" s="160" t="s">
        <v>658</v>
      </c>
      <c r="B81" s="159" t="s">
        <v>855</v>
      </c>
      <c r="C81" s="129">
        <v>0</v>
      </c>
      <c r="D81" s="129">
        <v>964130.19</v>
      </c>
      <c r="E81" s="130">
        <v>0</v>
      </c>
      <c r="F81" s="130">
        <v>201556.29</v>
      </c>
      <c r="G81" s="129">
        <f t="shared" si="22"/>
        <v>1165686.48</v>
      </c>
      <c r="H81" s="129">
        <v>1147275.75</v>
      </c>
      <c r="I81" s="130">
        <v>1139635.95</v>
      </c>
      <c r="J81" s="130">
        <f t="shared" si="23"/>
        <v>26050.530000000028</v>
      </c>
      <c r="K81" s="319">
        <f t="shared" si="24"/>
        <v>7639.800000000047</v>
      </c>
      <c r="L81" s="319">
        <f t="shared" si="25"/>
        <v>18410.72999999998</v>
      </c>
    </row>
    <row r="82" spans="1:17" ht="20.25" customHeight="1" thickBot="1" thickTop="1">
      <c r="A82" s="466" t="s">
        <v>0</v>
      </c>
      <c r="B82" s="466" t="s">
        <v>1</v>
      </c>
      <c r="C82" s="468" t="s">
        <v>2</v>
      </c>
      <c r="D82" s="469"/>
      <c r="E82" s="469"/>
      <c r="F82" s="469"/>
      <c r="G82" s="470"/>
      <c r="H82" s="471" t="s">
        <v>793</v>
      </c>
      <c r="I82" s="473" t="s">
        <v>336</v>
      </c>
      <c r="J82" s="473" t="s">
        <v>960</v>
      </c>
      <c r="K82" s="475" t="s">
        <v>817</v>
      </c>
      <c r="L82" s="452" t="s">
        <v>818</v>
      </c>
      <c r="Q82" s="263"/>
    </row>
    <row r="83" spans="1:19" ht="22.5" customHeight="1" thickBot="1" thickTop="1">
      <c r="A83" s="467"/>
      <c r="B83" s="467"/>
      <c r="C83" s="317" t="s">
        <v>711</v>
      </c>
      <c r="D83" s="317" t="s">
        <v>94</v>
      </c>
      <c r="E83" s="318" t="s">
        <v>713</v>
      </c>
      <c r="F83" s="317" t="s">
        <v>4</v>
      </c>
      <c r="G83" s="317" t="s">
        <v>5</v>
      </c>
      <c r="H83" s="472"/>
      <c r="I83" s="474"/>
      <c r="J83" s="474"/>
      <c r="K83" s="476"/>
      <c r="L83" s="453"/>
      <c r="M83" s="264"/>
      <c r="N83" s="264"/>
      <c r="O83" s="264"/>
      <c r="P83" s="264"/>
      <c r="Q83" s="264"/>
      <c r="R83" s="264"/>
      <c r="S83" s="264"/>
    </row>
    <row r="84" spans="1:12" ht="21.75" customHeight="1" thickTop="1">
      <c r="A84" s="160" t="s">
        <v>739</v>
      </c>
      <c r="B84" s="159" t="s">
        <v>780</v>
      </c>
      <c r="C84" s="129">
        <v>0</v>
      </c>
      <c r="D84" s="129">
        <v>200000</v>
      </c>
      <c r="E84" s="130">
        <v>0</v>
      </c>
      <c r="F84" s="130">
        <v>-178238.29</v>
      </c>
      <c r="G84" s="129">
        <f t="shared" si="22"/>
        <v>21761.709999999992</v>
      </c>
      <c r="H84" s="129">
        <v>0</v>
      </c>
      <c r="I84" s="130">
        <v>0</v>
      </c>
      <c r="J84" s="130">
        <f t="shared" si="23"/>
        <v>21761.709999999992</v>
      </c>
      <c r="K84" s="319">
        <f t="shared" si="24"/>
        <v>0</v>
      </c>
      <c r="L84" s="319">
        <f t="shared" si="25"/>
        <v>21761.709999999992</v>
      </c>
    </row>
    <row r="85" spans="1:12" ht="21.75" customHeight="1">
      <c r="A85" s="160" t="s">
        <v>660</v>
      </c>
      <c r="B85" s="158" t="s">
        <v>781</v>
      </c>
      <c r="C85" s="129">
        <v>0</v>
      </c>
      <c r="D85" s="321">
        <v>135296.68</v>
      </c>
      <c r="E85" s="130">
        <v>0</v>
      </c>
      <c r="F85" s="129">
        <v>0</v>
      </c>
      <c r="G85" s="320">
        <f t="shared" si="22"/>
        <v>135296.68</v>
      </c>
      <c r="H85" s="320">
        <v>135296.68</v>
      </c>
      <c r="I85" s="130">
        <v>0</v>
      </c>
      <c r="J85" s="320">
        <f t="shared" si="23"/>
        <v>135296.68</v>
      </c>
      <c r="K85" s="320">
        <f t="shared" si="24"/>
        <v>135296.68</v>
      </c>
      <c r="L85" s="320">
        <f>G85-K85</f>
        <v>0</v>
      </c>
    </row>
    <row r="86" spans="1:19" ht="14.25" customHeight="1">
      <c r="A86" s="448" t="s">
        <v>650</v>
      </c>
      <c r="B86" s="449"/>
      <c r="C86" s="133">
        <f aca="true" t="shared" si="26" ref="C86:L86">SUM(C75:C85)</f>
        <v>0</v>
      </c>
      <c r="D86" s="133">
        <f t="shared" si="26"/>
        <v>3076534.5500000003</v>
      </c>
      <c r="E86" s="133">
        <f t="shared" si="26"/>
        <v>336096</v>
      </c>
      <c r="F86" s="133">
        <f t="shared" si="26"/>
        <v>-726520</v>
      </c>
      <c r="G86" s="133">
        <f t="shared" si="26"/>
        <v>2686110.5500000003</v>
      </c>
      <c r="H86" s="133">
        <f t="shared" si="26"/>
        <v>2148848.41</v>
      </c>
      <c r="I86" s="133">
        <f t="shared" si="26"/>
        <v>1807228.5299999998</v>
      </c>
      <c r="J86" s="133">
        <f t="shared" si="26"/>
        <v>878882.02</v>
      </c>
      <c r="K86" s="133">
        <f t="shared" si="26"/>
        <v>341619.88000000006</v>
      </c>
      <c r="L86" s="133">
        <f t="shared" si="26"/>
        <v>537262.14</v>
      </c>
      <c r="O86" s="264"/>
      <c r="P86" s="264"/>
      <c r="Q86" s="264"/>
      <c r="R86" s="264"/>
      <c r="S86" s="264"/>
    </row>
    <row r="87" spans="1:12" ht="18" customHeight="1">
      <c r="A87" s="478" t="s">
        <v>85</v>
      </c>
      <c r="B87" s="478"/>
      <c r="C87" s="323">
        <f aca="true" t="shared" si="27" ref="C87:L87">C74+C86</f>
        <v>0</v>
      </c>
      <c r="D87" s="323">
        <f t="shared" si="27"/>
        <v>9825728.51</v>
      </c>
      <c r="E87" s="323">
        <f t="shared" si="27"/>
        <v>2641606.88</v>
      </c>
      <c r="F87" s="323">
        <f t="shared" si="27"/>
        <v>8383.100000000093</v>
      </c>
      <c r="G87" s="323">
        <f t="shared" si="27"/>
        <v>12475718.490000002</v>
      </c>
      <c r="H87" s="323">
        <f t="shared" si="27"/>
        <v>6876930.090000001</v>
      </c>
      <c r="I87" s="323">
        <f t="shared" si="27"/>
        <v>3317575.6399999997</v>
      </c>
      <c r="J87" s="323">
        <f t="shared" si="27"/>
        <v>9158142.85</v>
      </c>
      <c r="K87" s="323">
        <f t="shared" si="27"/>
        <v>3559354.45</v>
      </c>
      <c r="L87" s="323">
        <f t="shared" si="27"/>
        <v>5598788.399999999</v>
      </c>
    </row>
    <row r="88" spans="1:12" ht="16.5" customHeight="1">
      <c r="A88" s="160" t="s">
        <v>661</v>
      </c>
      <c r="B88" s="159" t="s">
        <v>662</v>
      </c>
      <c r="C88" s="129">
        <v>0</v>
      </c>
      <c r="D88" s="129">
        <v>0</v>
      </c>
      <c r="E88" s="130">
        <v>0</v>
      </c>
      <c r="F88" s="130">
        <v>0</v>
      </c>
      <c r="G88" s="129">
        <f>SUM(C88:F88)</f>
        <v>0</v>
      </c>
      <c r="H88" s="129">
        <v>0</v>
      </c>
      <c r="I88" s="130">
        <v>0</v>
      </c>
      <c r="J88" s="130">
        <f>G88-I88</f>
        <v>0</v>
      </c>
      <c r="K88" s="319">
        <f>H88-I88</f>
        <v>0</v>
      </c>
      <c r="L88" s="319">
        <f>J88-K88</f>
        <v>0</v>
      </c>
    </row>
    <row r="89" spans="1:19" s="131" customFormat="1" ht="15" customHeight="1">
      <c r="A89" s="448" t="s">
        <v>650</v>
      </c>
      <c r="B89" s="449"/>
      <c r="C89" s="133">
        <f>SUM(C88)</f>
        <v>0</v>
      </c>
      <c r="D89" s="133">
        <f aca="true" t="shared" si="28" ref="D89:L89">SUM(D88)</f>
        <v>0</v>
      </c>
      <c r="E89" s="133">
        <f t="shared" si="28"/>
        <v>0</v>
      </c>
      <c r="F89" s="133">
        <f t="shared" si="28"/>
        <v>0</v>
      </c>
      <c r="G89" s="133">
        <f t="shared" si="28"/>
        <v>0</v>
      </c>
      <c r="H89" s="133">
        <f t="shared" si="28"/>
        <v>0</v>
      </c>
      <c r="I89" s="133">
        <f t="shared" si="28"/>
        <v>0</v>
      </c>
      <c r="J89" s="133">
        <f t="shared" si="28"/>
        <v>0</v>
      </c>
      <c r="K89" s="133">
        <f t="shared" si="28"/>
        <v>0</v>
      </c>
      <c r="L89" s="133">
        <f t="shared" si="28"/>
        <v>0</v>
      </c>
      <c r="M89" s="268"/>
      <c r="N89" s="268"/>
      <c r="O89" s="268"/>
      <c r="P89" s="268"/>
      <c r="Q89" s="268"/>
      <c r="R89" s="268"/>
      <c r="S89" s="268"/>
    </row>
    <row r="90" spans="1:19" s="141" customFormat="1" ht="15.75" customHeight="1">
      <c r="A90" s="160" t="s">
        <v>663</v>
      </c>
      <c r="B90" s="159" t="s">
        <v>664</v>
      </c>
      <c r="C90" s="129">
        <v>0</v>
      </c>
      <c r="D90" s="129">
        <v>877074.14</v>
      </c>
      <c r="E90" s="130">
        <v>0</v>
      </c>
      <c r="F90" s="130">
        <v>0</v>
      </c>
      <c r="G90" s="129">
        <f>SUM(C90:F90)</f>
        <v>877074.14</v>
      </c>
      <c r="H90" s="129">
        <v>877074.14</v>
      </c>
      <c r="I90" s="130">
        <v>0</v>
      </c>
      <c r="J90" s="130">
        <f>G90-I90</f>
        <v>877074.14</v>
      </c>
      <c r="K90" s="319">
        <f>H90-I90</f>
        <v>877074.14</v>
      </c>
      <c r="L90" s="319">
        <f>J90-K90</f>
        <v>0</v>
      </c>
      <c r="M90" s="269"/>
      <c r="N90" s="269"/>
      <c r="O90" s="269"/>
      <c r="P90" s="269"/>
      <c r="Q90" s="269"/>
      <c r="R90" s="269"/>
      <c r="S90" s="269"/>
    </row>
    <row r="91" spans="1:12" ht="15.75" customHeight="1">
      <c r="A91" s="448" t="s">
        <v>651</v>
      </c>
      <c r="B91" s="449"/>
      <c r="C91" s="133">
        <f aca="true" t="shared" si="29" ref="C91:L91">SUM(C90:C90)</f>
        <v>0</v>
      </c>
      <c r="D91" s="133">
        <f t="shared" si="29"/>
        <v>877074.14</v>
      </c>
      <c r="E91" s="133">
        <f t="shared" si="29"/>
        <v>0</v>
      </c>
      <c r="F91" s="133">
        <f t="shared" si="29"/>
        <v>0</v>
      </c>
      <c r="G91" s="133">
        <f t="shared" si="29"/>
        <v>877074.14</v>
      </c>
      <c r="H91" s="133">
        <f t="shared" si="29"/>
        <v>877074.14</v>
      </c>
      <c r="I91" s="133">
        <f t="shared" si="29"/>
        <v>0</v>
      </c>
      <c r="J91" s="133">
        <f t="shared" si="29"/>
        <v>877074.14</v>
      </c>
      <c r="K91" s="133">
        <f t="shared" si="29"/>
        <v>877074.14</v>
      </c>
      <c r="L91" s="133">
        <f t="shared" si="29"/>
        <v>0</v>
      </c>
    </row>
    <row r="92" spans="1:19" s="131" customFormat="1" ht="18" customHeight="1">
      <c r="A92" s="478" t="s">
        <v>86</v>
      </c>
      <c r="B92" s="478"/>
      <c r="C92" s="323">
        <f aca="true" t="shared" si="30" ref="C92:L92">C89+C91</f>
        <v>0</v>
      </c>
      <c r="D92" s="323">
        <f t="shared" si="30"/>
        <v>877074.14</v>
      </c>
      <c r="E92" s="323">
        <f t="shared" si="30"/>
        <v>0</v>
      </c>
      <c r="F92" s="323">
        <f t="shared" si="30"/>
        <v>0</v>
      </c>
      <c r="G92" s="323">
        <f t="shared" si="30"/>
        <v>877074.14</v>
      </c>
      <c r="H92" s="323">
        <f t="shared" si="30"/>
        <v>877074.14</v>
      </c>
      <c r="I92" s="323">
        <f t="shared" si="30"/>
        <v>0</v>
      </c>
      <c r="J92" s="323">
        <f t="shared" si="30"/>
        <v>877074.14</v>
      </c>
      <c r="K92" s="323">
        <f t="shared" si="30"/>
        <v>877074.14</v>
      </c>
      <c r="L92" s="323">
        <f t="shared" si="30"/>
        <v>0</v>
      </c>
      <c r="M92" s="268"/>
      <c r="N92" s="268"/>
      <c r="O92" s="268"/>
      <c r="P92" s="268"/>
      <c r="Q92" s="268"/>
      <c r="R92" s="268"/>
      <c r="S92" s="268"/>
    </row>
    <row r="93" spans="1:12" ht="16.5" customHeight="1">
      <c r="A93" s="160" t="s">
        <v>742</v>
      </c>
      <c r="B93" s="158" t="s">
        <v>972</v>
      </c>
      <c r="C93" s="129">
        <v>0</v>
      </c>
      <c r="D93" s="130">
        <v>0</v>
      </c>
      <c r="E93" s="130">
        <v>7000000</v>
      </c>
      <c r="F93" s="129">
        <v>0</v>
      </c>
      <c r="G93" s="129">
        <f>SUM(C93:F93)</f>
        <v>7000000</v>
      </c>
      <c r="H93" s="129">
        <v>7000000</v>
      </c>
      <c r="I93" s="130">
        <v>7000000</v>
      </c>
      <c r="J93" s="130">
        <f>G93-I93</f>
        <v>0</v>
      </c>
      <c r="K93" s="319">
        <f>H93-I93</f>
        <v>0</v>
      </c>
      <c r="L93" s="319">
        <f>J93-K93</f>
        <v>0</v>
      </c>
    </row>
    <row r="94" spans="1:12" ht="14.25" customHeight="1">
      <c r="A94" s="160" t="s">
        <v>665</v>
      </c>
      <c r="B94" s="158" t="s">
        <v>856</v>
      </c>
      <c r="C94" s="129">
        <v>2150000</v>
      </c>
      <c r="D94" s="321">
        <v>0</v>
      </c>
      <c r="E94" s="130">
        <v>5000000</v>
      </c>
      <c r="F94" s="129">
        <v>0</v>
      </c>
      <c r="G94" s="320">
        <f>SUM(C94:F94)</f>
        <v>7150000</v>
      </c>
      <c r="H94" s="129">
        <v>7150000</v>
      </c>
      <c r="I94" s="130">
        <v>7150000</v>
      </c>
      <c r="J94" s="320">
        <f>G94-I94</f>
        <v>0</v>
      </c>
      <c r="K94" s="320">
        <f>H94-I94</f>
        <v>0</v>
      </c>
      <c r="L94" s="320">
        <f>J94-K94</f>
        <v>0</v>
      </c>
    </row>
    <row r="95" spans="1:19" s="131" customFormat="1" ht="18" customHeight="1">
      <c r="A95" s="160" t="s">
        <v>667</v>
      </c>
      <c r="B95" s="158" t="s">
        <v>857</v>
      </c>
      <c r="C95" s="129">
        <v>800000</v>
      </c>
      <c r="D95" s="130">
        <v>0</v>
      </c>
      <c r="E95" s="130">
        <v>0</v>
      </c>
      <c r="F95" s="129">
        <v>0</v>
      </c>
      <c r="G95" s="129">
        <f>SUM(C95:F95)</f>
        <v>800000</v>
      </c>
      <c r="H95" s="129">
        <v>800000</v>
      </c>
      <c r="I95" s="130">
        <v>800000</v>
      </c>
      <c r="J95" s="130">
        <f>G95-I95</f>
        <v>0</v>
      </c>
      <c r="K95" s="319">
        <f>H95-I95</f>
        <v>0</v>
      </c>
      <c r="L95" s="319">
        <f>J95-K95</f>
        <v>0</v>
      </c>
      <c r="M95" s="268"/>
      <c r="N95" s="268"/>
      <c r="O95" s="268"/>
      <c r="P95" s="268"/>
      <c r="Q95" s="268"/>
      <c r="R95" s="268"/>
      <c r="S95" s="268"/>
    </row>
    <row r="96" spans="1:19" s="141" customFormat="1" ht="20.25" customHeight="1">
      <c r="A96" s="160" t="s">
        <v>858</v>
      </c>
      <c r="B96" s="159" t="s">
        <v>859</v>
      </c>
      <c r="C96" s="129">
        <v>6000000</v>
      </c>
      <c r="D96" s="130">
        <v>0</v>
      </c>
      <c r="E96" s="130">
        <v>0</v>
      </c>
      <c r="F96" s="130">
        <v>0</v>
      </c>
      <c r="G96" s="129">
        <f>SUM(C96:F96)</f>
        <v>6000000</v>
      </c>
      <c r="H96" s="129">
        <v>6000000</v>
      </c>
      <c r="I96" s="130">
        <v>6000000</v>
      </c>
      <c r="J96" s="130">
        <f>G96-I96</f>
        <v>0</v>
      </c>
      <c r="K96" s="319">
        <f>H96-I96</f>
        <v>0</v>
      </c>
      <c r="L96" s="319">
        <f>J96-K96</f>
        <v>0</v>
      </c>
      <c r="M96" s="269"/>
      <c r="N96" s="269"/>
      <c r="O96" s="269"/>
      <c r="P96" s="269"/>
      <c r="Q96" s="269"/>
      <c r="R96" s="269"/>
      <c r="S96" s="269"/>
    </row>
    <row r="97" spans="1:12" ht="24.75" customHeight="1">
      <c r="A97" s="448" t="s">
        <v>651</v>
      </c>
      <c r="B97" s="449"/>
      <c r="C97" s="133">
        <f aca="true" t="shared" si="31" ref="C97:L97">SUM(C93:C96)</f>
        <v>8950000</v>
      </c>
      <c r="D97" s="133">
        <f t="shared" si="31"/>
        <v>0</v>
      </c>
      <c r="E97" s="133">
        <f t="shared" si="31"/>
        <v>12000000</v>
      </c>
      <c r="F97" s="133">
        <f t="shared" si="31"/>
        <v>0</v>
      </c>
      <c r="G97" s="133">
        <f t="shared" si="31"/>
        <v>20950000</v>
      </c>
      <c r="H97" s="133">
        <f t="shared" si="31"/>
        <v>20950000</v>
      </c>
      <c r="I97" s="133">
        <f t="shared" si="31"/>
        <v>20950000</v>
      </c>
      <c r="J97" s="133">
        <f t="shared" si="31"/>
        <v>0</v>
      </c>
      <c r="K97" s="133">
        <f t="shared" si="31"/>
        <v>0</v>
      </c>
      <c r="L97" s="133">
        <f t="shared" si="31"/>
        <v>0</v>
      </c>
    </row>
    <row r="98" spans="1:12" ht="24.75" customHeight="1">
      <c r="A98" s="478" t="s">
        <v>87</v>
      </c>
      <c r="B98" s="478"/>
      <c r="C98" s="323">
        <f aca="true" t="shared" si="32" ref="C98:L98">C97</f>
        <v>8950000</v>
      </c>
      <c r="D98" s="323">
        <f t="shared" si="32"/>
        <v>0</v>
      </c>
      <c r="E98" s="323">
        <f t="shared" si="32"/>
        <v>12000000</v>
      </c>
      <c r="F98" s="323">
        <f t="shared" si="32"/>
        <v>0</v>
      </c>
      <c r="G98" s="323">
        <f t="shared" si="32"/>
        <v>20950000</v>
      </c>
      <c r="H98" s="323">
        <f t="shared" si="32"/>
        <v>20950000</v>
      </c>
      <c r="I98" s="323">
        <f t="shared" si="32"/>
        <v>20950000</v>
      </c>
      <c r="J98" s="323">
        <f t="shared" si="32"/>
        <v>0</v>
      </c>
      <c r="K98" s="323">
        <f t="shared" si="32"/>
        <v>0</v>
      </c>
      <c r="L98" s="323">
        <f t="shared" si="32"/>
        <v>0</v>
      </c>
    </row>
    <row r="99" spans="1:12" ht="24.75" customHeight="1">
      <c r="A99" s="160" t="s">
        <v>668</v>
      </c>
      <c r="B99" s="159" t="s">
        <v>669</v>
      </c>
      <c r="C99" s="129">
        <v>0</v>
      </c>
      <c r="D99" s="129">
        <v>0</v>
      </c>
      <c r="E99" s="130">
        <v>1768630.92</v>
      </c>
      <c r="F99" s="130">
        <v>0</v>
      </c>
      <c r="G99" s="129">
        <f>SUM(C99:F99)</f>
        <v>1768630.92</v>
      </c>
      <c r="H99" s="129">
        <v>1768630.92</v>
      </c>
      <c r="I99" s="130">
        <v>1768630.92</v>
      </c>
      <c r="J99" s="130">
        <f>G99-I99</f>
        <v>0</v>
      </c>
      <c r="K99" s="319">
        <f>H99-I99</f>
        <v>0</v>
      </c>
      <c r="L99" s="319">
        <f>J99-K99</f>
        <v>0</v>
      </c>
    </row>
    <row r="100" spans="1:12" ht="24.75" customHeight="1">
      <c r="A100" s="448" t="s">
        <v>649</v>
      </c>
      <c r="B100" s="449"/>
      <c r="C100" s="133">
        <f aca="true" t="shared" si="33" ref="C100:L100">SUM(C99)</f>
        <v>0</v>
      </c>
      <c r="D100" s="133">
        <f t="shared" si="33"/>
        <v>0</v>
      </c>
      <c r="E100" s="133">
        <f t="shared" si="33"/>
        <v>1768630.92</v>
      </c>
      <c r="F100" s="133">
        <f t="shared" si="33"/>
        <v>0</v>
      </c>
      <c r="G100" s="133">
        <f t="shared" si="33"/>
        <v>1768630.92</v>
      </c>
      <c r="H100" s="133">
        <f t="shared" si="33"/>
        <v>1768630.92</v>
      </c>
      <c r="I100" s="133">
        <f t="shared" si="33"/>
        <v>1768630.92</v>
      </c>
      <c r="J100" s="133">
        <f t="shared" si="33"/>
        <v>0</v>
      </c>
      <c r="K100" s="133">
        <f t="shared" si="33"/>
        <v>0</v>
      </c>
      <c r="L100" s="133">
        <f t="shared" si="33"/>
        <v>0</v>
      </c>
    </row>
    <row r="101" spans="1:12" ht="24.75" customHeight="1" thickBot="1">
      <c r="A101" s="478" t="s">
        <v>88</v>
      </c>
      <c r="B101" s="478"/>
      <c r="C101" s="323">
        <f aca="true" t="shared" si="34" ref="C101:L101">C100</f>
        <v>0</v>
      </c>
      <c r="D101" s="323">
        <f t="shared" si="34"/>
        <v>0</v>
      </c>
      <c r="E101" s="323">
        <f t="shared" si="34"/>
        <v>1768630.92</v>
      </c>
      <c r="F101" s="323">
        <f t="shared" si="34"/>
        <v>0</v>
      </c>
      <c r="G101" s="323">
        <f t="shared" si="34"/>
        <v>1768630.92</v>
      </c>
      <c r="H101" s="323">
        <f t="shared" si="34"/>
        <v>1768630.92</v>
      </c>
      <c r="I101" s="323">
        <f t="shared" si="34"/>
        <v>1768630.92</v>
      </c>
      <c r="J101" s="323">
        <f t="shared" si="34"/>
        <v>0</v>
      </c>
      <c r="K101" s="323">
        <f t="shared" si="34"/>
        <v>0</v>
      </c>
      <c r="L101" s="323">
        <f t="shared" si="34"/>
        <v>0</v>
      </c>
    </row>
    <row r="102" spans="1:19" s="131" customFormat="1" ht="18" customHeight="1" thickBot="1" thickTop="1">
      <c r="A102" s="492" t="s">
        <v>89</v>
      </c>
      <c r="B102" s="493"/>
      <c r="C102" s="325">
        <f aca="true" t="shared" si="35" ref="C102:L102">C49+C68+C87+C92+C98+C101</f>
        <v>26288521.58</v>
      </c>
      <c r="D102" s="325">
        <f t="shared" si="35"/>
        <v>59372057.029999994</v>
      </c>
      <c r="E102" s="325">
        <f t="shared" si="35"/>
        <v>29326359.6</v>
      </c>
      <c r="F102" s="325">
        <f t="shared" si="35"/>
        <v>2.3283064365386963E-10</v>
      </c>
      <c r="G102" s="325">
        <f t="shared" si="35"/>
        <v>114986938.21000001</v>
      </c>
      <c r="H102" s="325">
        <f t="shared" si="35"/>
        <v>107904491.64000002</v>
      </c>
      <c r="I102" s="325">
        <f t="shared" si="35"/>
        <v>66851877.32000001</v>
      </c>
      <c r="J102" s="325">
        <f t="shared" si="35"/>
        <v>48135060.89</v>
      </c>
      <c r="K102" s="325">
        <f t="shared" si="35"/>
        <v>41052614.32</v>
      </c>
      <c r="L102" s="325">
        <f t="shared" si="35"/>
        <v>7082446.570000003</v>
      </c>
      <c r="M102" s="268"/>
      <c r="N102" s="268"/>
      <c r="O102" s="268"/>
      <c r="P102" s="268"/>
      <c r="Q102" s="268"/>
      <c r="R102" s="268"/>
      <c r="S102" s="268"/>
    </row>
    <row r="103" spans="1:19" s="141" customFormat="1" ht="24" customHeight="1" thickTop="1">
      <c r="A103" s="326"/>
      <c r="B103" s="311"/>
      <c r="C103" s="311"/>
      <c r="D103" s="311"/>
      <c r="E103" s="311"/>
      <c r="F103" s="311"/>
      <c r="G103" s="326"/>
      <c r="H103" s="311"/>
      <c r="I103" s="311"/>
      <c r="J103" s="311"/>
      <c r="K103" s="311"/>
      <c r="L103" s="311"/>
      <c r="M103" s="269"/>
      <c r="N103" s="350">
        <v>66851877.32</v>
      </c>
      <c r="O103" s="269"/>
      <c r="P103" s="269"/>
      <c r="Q103" s="269"/>
      <c r="R103" s="269"/>
      <c r="S103" s="269"/>
    </row>
    <row r="104" spans="3:14" ht="24.75" customHeight="1">
      <c r="C104" s="479" t="s">
        <v>97</v>
      </c>
      <c r="D104" s="479"/>
      <c r="E104" s="479"/>
      <c r="F104" s="327"/>
      <c r="I104" s="328"/>
      <c r="J104" s="328"/>
      <c r="L104" s="328"/>
      <c r="N104" s="270">
        <f>N103-I102</f>
        <v>0</v>
      </c>
    </row>
    <row r="105" spans="1:19" s="131" customFormat="1" ht="18" customHeight="1">
      <c r="A105" s="311"/>
      <c r="B105" s="311"/>
      <c r="C105" s="477" t="s">
        <v>98</v>
      </c>
      <c r="D105" s="477"/>
      <c r="E105" s="477"/>
      <c r="F105" s="311"/>
      <c r="G105" s="328"/>
      <c r="H105" s="311"/>
      <c r="I105" s="328"/>
      <c r="J105" s="311"/>
      <c r="K105" s="311"/>
      <c r="L105" s="311"/>
      <c r="M105" s="268"/>
      <c r="N105" s="268"/>
      <c r="O105" s="268"/>
      <c r="P105" s="268"/>
      <c r="Q105" s="268"/>
      <c r="R105" s="268"/>
      <c r="S105" s="268"/>
    </row>
    <row r="106" spans="1:19" s="141" customFormat="1" ht="24" customHeight="1">
      <c r="A106" s="311"/>
      <c r="B106" s="311"/>
      <c r="C106" s="311"/>
      <c r="D106" s="311"/>
      <c r="E106" s="311"/>
      <c r="F106" s="311"/>
      <c r="G106" s="311"/>
      <c r="H106" s="311"/>
      <c r="I106" s="311"/>
      <c r="J106" s="311"/>
      <c r="K106" s="311"/>
      <c r="L106" s="311"/>
      <c r="M106" s="269"/>
      <c r="N106" s="269"/>
      <c r="O106" s="269"/>
      <c r="P106" s="269"/>
      <c r="Q106" s="269"/>
      <c r="R106" s="269"/>
      <c r="S106" s="269"/>
    </row>
    <row r="107" spans="1:19" s="131" customFormat="1" ht="24" customHeight="1">
      <c r="A107" s="311"/>
      <c r="B107" s="311"/>
      <c r="C107" s="311"/>
      <c r="D107" s="311"/>
      <c r="E107" s="311"/>
      <c r="F107" s="311"/>
      <c r="G107" s="311"/>
      <c r="H107" s="311"/>
      <c r="I107" s="311"/>
      <c r="J107" s="311"/>
      <c r="K107" s="311"/>
      <c r="L107" s="311"/>
      <c r="M107" s="268"/>
      <c r="N107" s="268"/>
      <c r="O107" s="268"/>
      <c r="P107" s="268"/>
      <c r="Q107" s="268"/>
      <c r="R107" s="268"/>
      <c r="S107" s="268"/>
    </row>
  </sheetData>
  <sheetProtection/>
  <mergeCells count="53">
    <mergeCell ref="M30:O30"/>
    <mergeCell ref="A102:B102"/>
    <mergeCell ref="P30:Q30"/>
    <mergeCell ref="A89:B89"/>
    <mergeCell ref="A68:B68"/>
    <mergeCell ref="A67:B67"/>
    <mergeCell ref="H44:H45"/>
    <mergeCell ref="I44:I45"/>
    <mergeCell ref="J44:J45"/>
    <mergeCell ref="A48:B48"/>
    <mergeCell ref="A7:G7"/>
    <mergeCell ref="B8:K8"/>
    <mergeCell ref="B9:K9"/>
    <mergeCell ref="A49:B49"/>
    <mergeCell ref="A11:A12"/>
    <mergeCell ref="B11:B12"/>
    <mergeCell ref="C11:G11"/>
    <mergeCell ref="H11:H12"/>
    <mergeCell ref="L11:L12"/>
    <mergeCell ref="I11:I12"/>
    <mergeCell ref="A100:B100"/>
    <mergeCell ref="A101:B101"/>
    <mergeCell ref="A92:B92"/>
    <mergeCell ref="A64:B64"/>
    <mergeCell ref="A74:B74"/>
    <mergeCell ref="A40:B40"/>
    <mergeCell ref="A28:B28"/>
    <mergeCell ref="A35:B35"/>
    <mergeCell ref="C104:E104"/>
    <mergeCell ref="A44:A45"/>
    <mergeCell ref="B44:B45"/>
    <mergeCell ref="C44:G44"/>
    <mergeCell ref="J11:J12"/>
    <mergeCell ref="K11:K12"/>
    <mergeCell ref="C105:E105"/>
    <mergeCell ref="A87:B87"/>
    <mergeCell ref="A91:B91"/>
    <mergeCell ref="A97:B97"/>
    <mergeCell ref="A98:B98"/>
    <mergeCell ref="K44:K45"/>
    <mergeCell ref="A53:B53"/>
    <mergeCell ref="A58:B58"/>
    <mergeCell ref="A60:B60"/>
    <mergeCell ref="A86:B86"/>
    <mergeCell ref="L44:L45"/>
    <mergeCell ref="A82:A83"/>
    <mergeCell ref="B82:B83"/>
    <mergeCell ref="C82:G82"/>
    <mergeCell ref="H82:H83"/>
    <mergeCell ref="I82:I83"/>
    <mergeCell ref="J82:J83"/>
    <mergeCell ref="K82:K83"/>
    <mergeCell ref="L82:L83"/>
  </mergeCells>
  <printOptions/>
  <pageMargins left="0.16" right="0.16" top="0.21" bottom="0.16" header="0.15" footer="0.17"/>
  <pageSetup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8"/>
  <sheetViews>
    <sheetView rightToLeft="1" zoomScalePageLayoutView="0" workbookViewId="0" topLeftCell="A1">
      <selection activeCell="G178" sqref="A1:G178"/>
    </sheetView>
  </sheetViews>
  <sheetFormatPr defaultColWidth="11.421875" defaultRowHeight="15"/>
  <cols>
    <col min="1" max="1" width="16.57421875" style="17" customWidth="1"/>
    <col min="2" max="2" width="36.57421875" style="23" customWidth="1"/>
    <col min="3" max="3" width="18.140625" style="14" customWidth="1"/>
    <col min="4" max="6" width="18.140625" style="15" customWidth="1"/>
    <col min="7" max="7" width="17.00390625" style="15" customWidth="1"/>
    <col min="9" max="10" width="14.57421875" style="0" bestFit="1" customWidth="1"/>
  </cols>
  <sheetData>
    <row r="1" spans="1:10" s="1" customFormat="1" ht="13.5" customHeight="1">
      <c r="A1" s="193"/>
      <c r="B1" s="194"/>
      <c r="C1" s="14"/>
      <c r="D1" s="15"/>
      <c r="E1" s="15"/>
      <c r="F1" s="15"/>
      <c r="G1" s="15"/>
      <c r="J1" s="19"/>
    </row>
    <row r="2" spans="1:10" s="1" customFormat="1" ht="13.5" customHeight="1">
      <c r="A2" s="193"/>
      <c r="B2" s="194"/>
      <c r="C2" s="14"/>
      <c r="D2" s="15"/>
      <c r="E2" s="15"/>
      <c r="F2" s="15"/>
      <c r="G2" s="15"/>
      <c r="J2" s="19"/>
    </row>
    <row r="3" spans="1:10" s="1" customFormat="1" ht="13.5" customHeight="1">
      <c r="A3" s="498"/>
      <c r="B3" s="498"/>
      <c r="C3" s="14"/>
      <c r="D3" s="15"/>
      <c r="E3" s="15"/>
      <c r="F3" s="15"/>
      <c r="G3" s="15"/>
      <c r="J3" s="19"/>
    </row>
    <row r="4" spans="1:10" s="1" customFormat="1" ht="13.5" customHeight="1">
      <c r="A4" s="498"/>
      <c r="B4" s="498"/>
      <c r="C4" s="14"/>
      <c r="D4" s="15"/>
      <c r="E4" s="15"/>
      <c r="F4" s="15"/>
      <c r="G4" s="15"/>
      <c r="J4" s="19"/>
    </row>
    <row r="5" spans="1:10" s="1" customFormat="1" ht="13.5" customHeight="1">
      <c r="A5" s="193"/>
      <c r="B5" s="194"/>
      <c r="C5" s="14"/>
      <c r="D5" s="15"/>
      <c r="E5" s="15"/>
      <c r="F5" s="15"/>
      <c r="G5" s="15"/>
      <c r="J5" s="19"/>
    </row>
    <row r="6" spans="1:10" s="1" customFormat="1" ht="12.75" customHeight="1">
      <c r="A6" s="193"/>
      <c r="B6" s="194"/>
      <c r="C6" s="16"/>
      <c r="D6" s="16"/>
      <c r="E6" s="16"/>
      <c r="F6" s="16"/>
      <c r="G6" s="15"/>
      <c r="J6" s="19"/>
    </row>
    <row r="7" spans="1:10" s="1" customFormat="1" ht="29.25" customHeight="1" thickBot="1">
      <c r="A7" s="193"/>
      <c r="B7" s="194"/>
      <c r="C7" s="16"/>
      <c r="D7" s="16"/>
      <c r="E7" s="16"/>
      <c r="F7" s="16"/>
      <c r="G7" s="15"/>
      <c r="J7" s="19"/>
    </row>
    <row r="8" spans="1:7" s="1" customFormat="1" ht="14.25" customHeight="1">
      <c r="A8" s="499" t="s">
        <v>955</v>
      </c>
      <c r="B8" s="500"/>
      <c r="C8" s="500"/>
      <c r="D8" s="500"/>
      <c r="E8" s="500"/>
      <c r="F8" s="500"/>
      <c r="G8" s="501"/>
    </row>
    <row r="9" spans="1:7" s="1" customFormat="1" ht="13.5" customHeight="1">
      <c r="A9" s="502"/>
      <c r="B9" s="503"/>
      <c r="C9" s="503"/>
      <c r="D9" s="503"/>
      <c r="E9" s="503"/>
      <c r="F9" s="503"/>
      <c r="G9" s="504"/>
    </row>
    <row r="10" spans="1:7" s="1" customFormat="1" ht="30.75" customHeight="1" thickBot="1">
      <c r="A10" s="505" t="s">
        <v>672</v>
      </c>
      <c r="B10" s="506"/>
      <c r="C10" s="506"/>
      <c r="D10" s="506"/>
      <c r="E10" s="506"/>
      <c r="F10" s="506"/>
      <c r="G10" s="507"/>
    </row>
    <row r="11" spans="1:7" s="1" customFormat="1" ht="8.25" customHeight="1" thickBot="1">
      <c r="A11" s="143"/>
      <c r="B11" s="23"/>
      <c r="C11" s="14"/>
      <c r="D11" s="15"/>
      <c r="E11" s="15"/>
      <c r="F11" s="15"/>
      <c r="G11" s="15"/>
    </row>
    <row r="12" spans="1:7" s="165" customFormat="1" ht="24" customHeight="1" thickBot="1">
      <c r="A12" s="202" t="s">
        <v>104</v>
      </c>
      <c r="B12" s="202" t="s">
        <v>105</v>
      </c>
      <c r="C12" s="203" t="s">
        <v>106</v>
      </c>
      <c r="D12" s="203" t="s">
        <v>107</v>
      </c>
      <c r="E12" s="204" t="s">
        <v>108</v>
      </c>
      <c r="F12" s="203" t="s">
        <v>109</v>
      </c>
      <c r="G12" s="203" t="s">
        <v>110</v>
      </c>
    </row>
    <row r="13" spans="1:7" s="1" customFormat="1" ht="14.25" customHeight="1">
      <c r="A13" s="198" t="s">
        <v>449</v>
      </c>
      <c r="B13" s="199" t="s">
        <v>9</v>
      </c>
      <c r="C13" s="200">
        <f>SUM(' بيان تنفيد مصاريف التسيير'!F11)</f>
        <v>565249.8</v>
      </c>
      <c r="D13" s="200">
        <f>SUM(' بيان تنفيد مصاريف التسيير'!G11)</f>
        <v>563809.12</v>
      </c>
      <c r="E13" s="200">
        <f>SUM(' بيان تنفيد مصاريف التسيير'!H11)</f>
        <v>563809.12</v>
      </c>
      <c r="F13" s="200">
        <f>C13-D13</f>
        <v>1440.6800000000512</v>
      </c>
      <c r="G13" s="201">
        <f>D13-E13</f>
        <v>0</v>
      </c>
    </row>
    <row r="14" spans="1:7" s="1" customFormat="1" ht="14.25" customHeight="1">
      <c r="A14" s="195" t="s">
        <v>450</v>
      </c>
      <c r="B14" s="128" t="s">
        <v>10</v>
      </c>
      <c r="C14" s="200">
        <f>SUM(' بيان تنفيد مصاريف التسيير'!F12)</f>
        <v>10000</v>
      </c>
      <c r="D14" s="200">
        <f>SUM(' بيان تنفيد مصاريف التسيير'!G12)</f>
        <v>0</v>
      </c>
      <c r="E14" s="200">
        <f>SUM(' بيان تنفيد مصاريف التسيير'!H12)</f>
        <v>0</v>
      </c>
      <c r="F14" s="138">
        <f aca="true" t="shared" si="0" ref="F14:F31">C14-D14</f>
        <v>10000</v>
      </c>
      <c r="G14" s="196">
        <f aca="true" t="shared" si="1" ref="G14:G31">D14-E14</f>
        <v>0</v>
      </c>
    </row>
    <row r="15" spans="1:7" s="1" customFormat="1" ht="14.25" customHeight="1">
      <c r="A15" s="195" t="s">
        <v>451</v>
      </c>
      <c r="B15" s="128" t="s">
        <v>11</v>
      </c>
      <c r="C15" s="200">
        <f>SUM(' بيان تنفيد مصاريف التسيير'!F13)</f>
        <v>8000</v>
      </c>
      <c r="D15" s="200">
        <f>SUM(' بيان تنفيد مصاريف التسيير'!G13)</f>
        <v>0</v>
      </c>
      <c r="E15" s="200">
        <f>SUM(' بيان تنفيد مصاريف التسيير'!H13)</f>
        <v>0</v>
      </c>
      <c r="F15" s="138">
        <f t="shared" si="0"/>
        <v>8000</v>
      </c>
      <c r="G15" s="196">
        <f t="shared" si="1"/>
        <v>0</v>
      </c>
    </row>
    <row r="16" spans="1:7" s="1" customFormat="1" ht="14.25" customHeight="1">
      <c r="A16" s="195" t="s">
        <v>452</v>
      </c>
      <c r="B16" s="128" t="s">
        <v>12</v>
      </c>
      <c r="C16" s="200">
        <f>SUM(' بيان تنفيد مصاريف التسيير'!F14)</f>
        <v>15000</v>
      </c>
      <c r="D16" s="200">
        <f>SUM(' بيان تنفيد مصاريف التسيير'!G14)</f>
        <v>6180</v>
      </c>
      <c r="E16" s="200">
        <f>SUM(' بيان تنفيد مصاريف التسيير'!H14)</f>
        <v>6180</v>
      </c>
      <c r="F16" s="138">
        <f t="shared" si="0"/>
        <v>8820</v>
      </c>
      <c r="G16" s="196">
        <f t="shared" si="1"/>
        <v>0</v>
      </c>
    </row>
    <row r="17" spans="1:7" s="1" customFormat="1" ht="14.25" customHeight="1">
      <c r="A17" s="195" t="s">
        <v>453</v>
      </c>
      <c r="B17" s="128" t="s">
        <v>13</v>
      </c>
      <c r="C17" s="200">
        <f>SUM(' بيان تنفيد مصاريف التسيير'!F15)</f>
        <v>0</v>
      </c>
      <c r="D17" s="200">
        <f>SUM(' بيان تنفيد مصاريف التسيير'!G15)</f>
        <v>0</v>
      </c>
      <c r="E17" s="200">
        <f>SUM(' بيان تنفيد مصاريف التسيير'!H15)</f>
        <v>0</v>
      </c>
      <c r="F17" s="138">
        <f t="shared" si="0"/>
        <v>0</v>
      </c>
      <c r="G17" s="196">
        <f t="shared" si="1"/>
        <v>0</v>
      </c>
    </row>
    <row r="18" spans="1:7" s="1" customFormat="1" ht="14.25" customHeight="1">
      <c r="A18" s="195" t="s">
        <v>454</v>
      </c>
      <c r="B18" s="128" t="s">
        <v>14</v>
      </c>
      <c r="C18" s="200">
        <f>SUM(' بيان تنفيد مصاريف التسيير'!F16)</f>
        <v>41402</v>
      </c>
      <c r="D18" s="200">
        <f>SUM(' بيان تنفيد مصاريف التسيير'!G16)</f>
        <v>40804</v>
      </c>
      <c r="E18" s="200">
        <f>SUM(' بيان تنفيد مصاريف التسيير'!H16)</f>
        <v>20529.48</v>
      </c>
      <c r="F18" s="138">
        <f t="shared" si="0"/>
        <v>598</v>
      </c>
      <c r="G18" s="196">
        <f t="shared" si="1"/>
        <v>20274.52</v>
      </c>
    </row>
    <row r="19" spans="1:7" s="1" customFormat="1" ht="14.25" customHeight="1">
      <c r="A19" s="195" t="s">
        <v>455</v>
      </c>
      <c r="B19" s="128" t="s">
        <v>15</v>
      </c>
      <c r="C19" s="200">
        <f>SUM(' بيان تنفيد مصاريف التسيير'!F17)</f>
        <v>30000</v>
      </c>
      <c r="D19" s="200">
        <f>SUM(' بيان تنفيد مصاريف التسيير'!G17)</f>
        <v>29367.01</v>
      </c>
      <c r="E19" s="200">
        <f>SUM(' بيان تنفيد مصاريف التسيير'!H17)</f>
        <v>29077.09</v>
      </c>
      <c r="F19" s="138">
        <f t="shared" si="0"/>
        <v>632.9900000000016</v>
      </c>
      <c r="G19" s="196">
        <f t="shared" si="1"/>
        <v>289.91999999999825</v>
      </c>
    </row>
    <row r="20" spans="1:7" s="1" customFormat="1" ht="14.25" customHeight="1">
      <c r="A20" s="195" t="s">
        <v>456</v>
      </c>
      <c r="B20" s="128" t="s">
        <v>16</v>
      </c>
      <c r="C20" s="200">
        <f>SUM(' بيان تنفيد مصاريف التسيير'!F18)</f>
        <v>20000</v>
      </c>
      <c r="D20" s="200">
        <f>SUM(' بيان تنفيد مصاريف التسيير'!G18)</f>
        <v>10000</v>
      </c>
      <c r="E20" s="200">
        <f>SUM(' بيان تنفيد مصاريف التسيير'!H18)</f>
        <v>10000</v>
      </c>
      <c r="F20" s="138">
        <f t="shared" si="0"/>
        <v>10000</v>
      </c>
      <c r="G20" s="196">
        <f t="shared" si="1"/>
        <v>0</v>
      </c>
    </row>
    <row r="21" spans="1:7" s="1" customFormat="1" ht="14.25" customHeight="1">
      <c r="A21" s="195" t="s">
        <v>457</v>
      </c>
      <c r="B21" s="128" t="s">
        <v>17</v>
      </c>
      <c r="C21" s="200">
        <f>SUM(' بيان تنفيد مصاريف التسيير'!F19)</f>
        <v>55000</v>
      </c>
      <c r="D21" s="200">
        <f>SUM(' بيان تنفيد مصاريف التسيير'!G19)</f>
        <v>32940</v>
      </c>
      <c r="E21" s="200">
        <f>SUM(' بيان تنفيد مصاريف التسيير'!H19)</f>
        <v>32940</v>
      </c>
      <c r="F21" s="138">
        <f t="shared" si="0"/>
        <v>22060</v>
      </c>
      <c r="G21" s="196">
        <f t="shared" si="1"/>
        <v>0</v>
      </c>
    </row>
    <row r="22" spans="1:7" s="1" customFormat="1" ht="14.25" customHeight="1">
      <c r="A22" s="195" t="s">
        <v>458</v>
      </c>
      <c r="B22" s="128" t="s">
        <v>470</v>
      </c>
      <c r="C22" s="200">
        <f>SUM(' بيان تنفيد مصاريف التسيير'!F20)</f>
        <v>143500</v>
      </c>
      <c r="D22" s="200">
        <f>SUM(' بيان تنفيد مصاريف التسيير'!G20)</f>
        <v>143096.8</v>
      </c>
      <c r="E22" s="200">
        <f>SUM(' بيان تنفيد مصاريف التسيير'!H20)</f>
        <v>122980</v>
      </c>
      <c r="F22" s="138">
        <f t="shared" si="0"/>
        <v>403.20000000001164</v>
      </c>
      <c r="G22" s="196">
        <f t="shared" si="1"/>
        <v>20116.79999999999</v>
      </c>
    </row>
    <row r="23" spans="1:7" s="1" customFormat="1" ht="14.25" customHeight="1">
      <c r="A23" s="195" t="s">
        <v>459</v>
      </c>
      <c r="B23" s="128" t="s">
        <v>460</v>
      </c>
      <c r="C23" s="200">
        <f>SUM(' بيان تنفيد مصاريف التسيير'!F21)</f>
        <v>15000</v>
      </c>
      <c r="D23" s="200">
        <f>SUM(' بيان تنفيد مصاريف التسيير'!G21)</f>
        <v>0</v>
      </c>
      <c r="E23" s="200">
        <f>SUM(' بيان تنفيد مصاريف التسيير'!H21)</f>
        <v>0</v>
      </c>
      <c r="F23" s="138">
        <f t="shared" si="0"/>
        <v>15000</v>
      </c>
      <c r="G23" s="196">
        <f t="shared" si="1"/>
        <v>0</v>
      </c>
    </row>
    <row r="24" spans="1:7" s="1" customFormat="1" ht="14.25" customHeight="1">
      <c r="A24" s="195" t="s">
        <v>461</v>
      </c>
      <c r="B24" s="128" t="s">
        <v>18</v>
      </c>
      <c r="C24" s="200">
        <f>SUM(' بيان تنفيد مصاريف التسيير'!F22)</f>
        <v>5000</v>
      </c>
      <c r="D24" s="200">
        <f>SUM(' بيان تنفيد مصاريف التسيير'!G22)</f>
        <v>0</v>
      </c>
      <c r="E24" s="200">
        <f>SUM(' بيان تنفيد مصاريف التسيير'!H22)</f>
        <v>0</v>
      </c>
      <c r="F24" s="138">
        <f t="shared" si="0"/>
        <v>5000</v>
      </c>
      <c r="G24" s="196">
        <f t="shared" si="1"/>
        <v>0</v>
      </c>
    </row>
    <row r="25" spans="1:7" s="1" customFormat="1" ht="14.25" customHeight="1">
      <c r="A25" s="195" t="s">
        <v>462</v>
      </c>
      <c r="B25" s="128" t="s">
        <v>19</v>
      </c>
      <c r="C25" s="200">
        <f>SUM(' بيان تنفيد مصاريف التسيير'!F23)</f>
        <v>8500</v>
      </c>
      <c r="D25" s="200">
        <f>SUM(' بيان تنفيد مصاريف التسيير'!G23)</f>
        <v>3500</v>
      </c>
      <c r="E25" s="200">
        <f>SUM(' بيان تنفيد مصاريف التسيير'!H23)</f>
        <v>0</v>
      </c>
      <c r="F25" s="138">
        <f t="shared" si="0"/>
        <v>5000</v>
      </c>
      <c r="G25" s="196">
        <f t="shared" si="1"/>
        <v>3500</v>
      </c>
    </row>
    <row r="26" spans="1:7" s="1" customFormat="1" ht="14.25" customHeight="1">
      <c r="A26" s="195" t="s">
        <v>463</v>
      </c>
      <c r="B26" s="128" t="s">
        <v>464</v>
      </c>
      <c r="C26" s="200">
        <f>SUM(' بيان تنفيد مصاريف التسيير'!F24)</f>
        <v>281520.79000000004</v>
      </c>
      <c r="D26" s="200">
        <f>SUM(' بيان تنفيد مصاريف التسيير'!G24)</f>
        <v>233842.05</v>
      </c>
      <c r="E26" s="200">
        <f>SUM(' بيان تنفيد مصاريف التسيير'!H24)</f>
        <v>0</v>
      </c>
      <c r="F26" s="138">
        <f t="shared" si="0"/>
        <v>47678.74000000005</v>
      </c>
      <c r="G26" s="196">
        <f t="shared" si="1"/>
        <v>233842.05</v>
      </c>
    </row>
    <row r="27" spans="1:7" s="1" customFormat="1" ht="14.25" customHeight="1">
      <c r="A27" s="195" t="s">
        <v>465</v>
      </c>
      <c r="B27" s="128" t="s">
        <v>466</v>
      </c>
      <c r="C27" s="200">
        <f>SUM(' بيان تنفيد مصاريف التسيير'!F25)</f>
        <v>83500</v>
      </c>
      <c r="D27" s="200">
        <f>SUM(' بيان تنفيد مصاريف التسيير'!G25)</f>
        <v>82991.7</v>
      </c>
      <c r="E27" s="200">
        <f>SUM(' بيان تنفيد مصاريف التسيير'!H25)</f>
        <v>82170</v>
      </c>
      <c r="F27" s="138">
        <f t="shared" si="0"/>
        <v>508.3000000000029</v>
      </c>
      <c r="G27" s="196">
        <f t="shared" si="1"/>
        <v>821.6999999999971</v>
      </c>
    </row>
    <row r="28" spans="1:7" s="1" customFormat="1" ht="14.25" customHeight="1">
      <c r="A28" s="195" t="s">
        <v>467</v>
      </c>
      <c r="B28" s="128" t="s">
        <v>468</v>
      </c>
      <c r="C28" s="200">
        <f>SUM(' بيان تنفيد مصاريف التسيير'!F26)</f>
        <v>81500</v>
      </c>
      <c r="D28" s="200">
        <f>SUM(' بيان تنفيد مصاريف التسيير'!G26)</f>
        <v>80880.8</v>
      </c>
      <c r="E28" s="200">
        <f>SUM(' بيان تنفيد مصاريف التسيير'!H26)</f>
        <v>80080</v>
      </c>
      <c r="F28" s="138">
        <f t="shared" si="0"/>
        <v>619.1999999999971</v>
      </c>
      <c r="G28" s="196">
        <f t="shared" si="1"/>
        <v>800.8000000000029</v>
      </c>
    </row>
    <row r="29" spans="1:7" s="1" customFormat="1" ht="14.25" customHeight="1">
      <c r="A29" s="195" t="s">
        <v>469</v>
      </c>
      <c r="B29" s="128" t="s">
        <v>111</v>
      </c>
      <c r="C29" s="200">
        <f>SUM(' بيان تنفيد مصاريف التسيير'!F27)</f>
        <v>5000</v>
      </c>
      <c r="D29" s="200">
        <f>SUM(' بيان تنفيد مصاريف التسيير'!G27)</f>
        <v>0</v>
      </c>
      <c r="E29" s="200">
        <f>SUM(' بيان تنفيد مصاريف التسيير'!H27)</f>
        <v>0</v>
      </c>
      <c r="F29" s="138">
        <f t="shared" si="0"/>
        <v>5000</v>
      </c>
      <c r="G29" s="196">
        <f t="shared" si="1"/>
        <v>0</v>
      </c>
    </row>
    <row r="30" spans="1:7" s="1" customFormat="1" ht="14.25" customHeight="1">
      <c r="A30" s="195" t="s">
        <v>471</v>
      </c>
      <c r="B30" s="128" t="s">
        <v>472</v>
      </c>
      <c r="C30" s="200">
        <f>SUM(' بيان تنفيد مصاريف التسيير'!F28)</f>
        <v>130000</v>
      </c>
      <c r="D30" s="200">
        <f>SUM(' بيان تنفيد مصاريف التسيير'!G28)</f>
        <v>127398</v>
      </c>
      <c r="E30" s="200">
        <f>SUM(' بيان تنفيد مصاريف التسيير'!H28)</f>
        <v>127398</v>
      </c>
      <c r="F30" s="138">
        <f t="shared" si="0"/>
        <v>2602</v>
      </c>
      <c r="G30" s="196">
        <f t="shared" si="1"/>
        <v>0</v>
      </c>
    </row>
    <row r="31" spans="1:7" s="1" customFormat="1" ht="14.25" customHeight="1" thickBot="1">
      <c r="A31" s="205" t="s">
        <v>473</v>
      </c>
      <c r="B31" s="206" t="s">
        <v>112</v>
      </c>
      <c r="C31" s="200">
        <f>SUM(' بيان تنفيد مصاريف التسيير'!F29)</f>
        <v>51500</v>
      </c>
      <c r="D31" s="200">
        <f>SUM(' بيان تنفيد مصاريف التسيير'!G29)</f>
        <v>48735.34</v>
      </c>
      <c r="E31" s="200">
        <f>SUM(' بيان تنفيد مصاريف التسيير'!H29)</f>
        <v>48735.34</v>
      </c>
      <c r="F31" s="207">
        <f t="shared" si="0"/>
        <v>2764.6600000000035</v>
      </c>
      <c r="G31" s="208">
        <f t="shared" si="1"/>
        <v>0</v>
      </c>
    </row>
    <row r="32" spans="1:7" s="1" customFormat="1" ht="16.5" thickBot="1">
      <c r="A32" s="508" t="s">
        <v>649</v>
      </c>
      <c r="B32" s="508"/>
      <c r="C32" s="210">
        <f>SUM(C13:C31)</f>
        <v>1549672.59</v>
      </c>
      <c r="D32" s="210">
        <f>SUM(D13:D31)</f>
        <v>1403544.82</v>
      </c>
      <c r="E32" s="210">
        <f>SUM(E13:E31)</f>
        <v>1123899.03</v>
      </c>
      <c r="F32" s="210">
        <f>SUM(F13:F31)</f>
        <v>146127.7700000001</v>
      </c>
      <c r="G32" s="210">
        <f>SUM(G13:G31)</f>
        <v>279645.79</v>
      </c>
    </row>
    <row r="33" spans="1:7" s="1" customFormat="1" ht="14.25" customHeight="1">
      <c r="A33" s="198" t="s">
        <v>475</v>
      </c>
      <c r="B33" s="209" t="s">
        <v>20</v>
      </c>
      <c r="C33" s="200">
        <f>SUM(' بيان تنفيد مصاريف التسيير'!F31)</f>
        <v>21000000</v>
      </c>
      <c r="D33" s="200">
        <f>SUM(' بيان تنفيد مصاريف التسيير'!G31)</f>
        <v>19055786.49</v>
      </c>
      <c r="E33" s="200">
        <f>SUM(' بيان تنفيد مصاريف التسيير'!H31)</f>
        <v>19055786.49</v>
      </c>
      <c r="F33" s="200">
        <f>C33-D33</f>
        <v>1944213.5100000016</v>
      </c>
      <c r="G33" s="201">
        <f>D33-E33</f>
        <v>0</v>
      </c>
    </row>
    <row r="34" spans="1:7" s="1" customFormat="1" ht="14.25" customHeight="1">
      <c r="A34" s="195" t="s">
        <v>476</v>
      </c>
      <c r="B34" s="132" t="s">
        <v>21</v>
      </c>
      <c r="C34" s="200">
        <f>SUM(' بيان تنفيد مصاريف التسيير'!F32)</f>
        <v>7200000</v>
      </c>
      <c r="D34" s="200">
        <f>SUM(' بيان تنفيد مصاريف التسيير'!G32)</f>
        <v>6836708.7</v>
      </c>
      <c r="E34" s="200">
        <f>SUM(' بيان تنفيد مصاريف التسيير'!H32)</f>
        <v>6836708.7</v>
      </c>
      <c r="F34" s="138">
        <f aca="true" t="shared" si="2" ref="F34:F40">C34-D34</f>
        <v>363291.2999999998</v>
      </c>
      <c r="G34" s="196">
        <f aca="true" t="shared" si="3" ref="G34:G40">D34-E34</f>
        <v>0</v>
      </c>
    </row>
    <row r="35" spans="1:7" s="1" customFormat="1" ht="14.25" customHeight="1">
      <c r="A35" s="195" t="s">
        <v>477</v>
      </c>
      <c r="B35" s="132" t="s">
        <v>22</v>
      </c>
      <c r="C35" s="200">
        <f>SUM(' بيان تنفيد مصاريف التسيير'!F33)</f>
        <v>390000</v>
      </c>
      <c r="D35" s="200">
        <f>SUM(' بيان تنفيد مصاريف التسيير'!G33)</f>
        <v>344590.76</v>
      </c>
      <c r="E35" s="200">
        <f>SUM(' بيان تنفيد مصاريف التسيير'!H33)</f>
        <v>344590.76</v>
      </c>
      <c r="F35" s="138">
        <f t="shared" si="2"/>
        <v>45409.23999999999</v>
      </c>
      <c r="G35" s="196">
        <f t="shared" si="3"/>
        <v>0</v>
      </c>
    </row>
    <row r="36" spans="1:7" s="1" customFormat="1" ht="14.25" customHeight="1">
      <c r="A36" s="195" t="s">
        <v>478</v>
      </c>
      <c r="B36" s="132" t="s">
        <v>23</v>
      </c>
      <c r="C36" s="200">
        <f>SUM(' بيان تنفيد مصاريف التسيير'!F34)</f>
        <v>7000</v>
      </c>
      <c r="D36" s="200">
        <f>SUM(' بيان تنفيد مصاريف التسيير'!G34)</f>
        <v>3000</v>
      </c>
      <c r="E36" s="200">
        <f>SUM(' بيان تنفيد مصاريف التسيير'!H34)</f>
        <v>3000</v>
      </c>
      <c r="F36" s="138">
        <f t="shared" si="2"/>
        <v>4000</v>
      </c>
      <c r="G36" s="196">
        <f t="shared" si="3"/>
        <v>0</v>
      </c>
    </row>
    <row r="37" spans="1:7" s="1" customFormat="1" ht="14.25" customHeight="1">
      <c r="A37" s="195" t="s">
        <v>479</v>
      </c>
      <c r="B37" s="132" t="s">
        <v>24</v>
      </c>
      <c r="C37" s="200">
        <f>SUM(' بيان تنفيد مصاريف التسيير'!F35)</f>
        <v>1204540.71</v>
      </c>
      <c r="D37" s="200">
        <f>SUM(' بيان تنفيد مصاريف التسيير'!G35)</f>
        <v>1023037.41</v>
      </c>
      <c r="E37" s="200">
        <f>SUM(' بيان تنفيد مصاريف التسيير'!H35)</f>
        <v>1023037.41</v>
      </c>
      <c r="F37" s="138">
        <f t="shared" si="2"/>
        <v>181503.29999999993</v>
      </c>
      <c r="G37" s="196">
        <f t="shared" si="3"/>
        <v>0</v>
      </c>
    </row>
    <row r="38" spans="1:7" s="1" customFormat="1" ht="14.25" customHeight="1" thickBot="1">
      <c r="A38" s="195" t="s">
        <v>480</v>
      </c>
      <c r="B38" s="132" t="s">
        <v>481</v>
      </c>
      <c r="C38" s="138">
        <f>SUM(' بيان تنفيد مصاريف التسيير'!F38)</f>
        <v>238000</v>
      </c>
      <c r="D38" s="138">
        <f>SUM(' بيان تنفيد مصاريف التسيير'!G38)</f>
        <v>108000</v>
      </c>
      <c r="E38" s="138">
        <f>SUM(' بيان تنفيد مصاريف التسيير'!H38)</f>
        <v>108000</v>
      </c>
      <c r="F38" s="138">
        <f t="shared" si="2"/>
        <v>130000</v>
      </c>
      <c r="G38" s="196">
        <f t="shared" si="3"/>
        <v>0</v>
      </c>
    </row>
    <row r="39" spans="1:7" s="165" customFormat="1" ht="24" customHeight="1" thickBot="1">
      <c r="A39" s="202" t="s">
        <v>104</v>
      </c>
      <c r="B39" s="202" t="s">
        <v>105</v>
      </c>
      <c r="C39" s="203" t="s">
        <v>106</v>
      </c>
      <c r="D39" s="203" t="s">
        <v>107</v>
      </c>
      <c r="E39" s="204" t="s">
        <v>108</v>
      </c>
      <c r="F39" s="203" t="s">
        <v>109</v>
      </c>
      <c r="G39" s="203" t="s">
        <v>110</v>
      </c>
    </row>
    <row r="40" spans="1:7" s="1" customFormat="1" ht="14.25" customHeight="1">
      <c r="A40" s="195" t="s">
        <v>482</v>
      </c>
      <c r="B40" s="128" t="s">
        <v>483</v>
      </c>
      <c r="C40" s="138">
        <f>SUM(' بيان تنفيد مصاريف التسيير'!F39)</f>
        <v>0</v>
      </c>
      <c r="D40" s="138">
        <f>SUM(' بيان تنفيد مصاريف التسيير'!G39)</f>
        <v>0</v>
      </c>
      <c r="E40" s="138">
        <f>SUM(' بيان تنفيد مصاريف التسيير'!H39)</f>
        <v>0</v>
      </c>
      <c r="F40" s="138">
        <f t="shared" si="2"/>
        <v>0</v>
      </c>
      <c r="G40" s="196">
        <f t="shared" si="3"/>
        <v>0</v>
      </c>
    </row>
    <row r="41" spans="1:7" s="1" customFormat="1" ht="14.25" customHeight="1">
      <c r="A41" s="195" t="s">
        <v>484</v>
      </c>
      <c r="B41" s="132" t="s">
        <v>25</v>
      </c>
      <c r="C41" s="138">
        <f>SUM(' بيان تنفيد مصاريف التسيير'!F40)</f>
        <v>2800000</v>
      </c>
      <c r="D41" s="138">
        <f>SUM(' بيان تنفيد مصاريف التسيير'!G40)</f>
        <v>2487506.33</v>
      </c>
      <c r="E41" s="138">
        <f>SUM(' بيان تنفيد مصاريف التسيير'!H40)</f>
        <v>2487506.33</v>
      </c>
      <c r="F41" s="138">
        <f>C41-D41</f>
        <v>312493.6699999999</v>
      </c>
      <c r="G41" s="196">
        <f>D41-E41</f>
        <v>0</v>
      </c>
    </row>
    <row r="42" spans="1:7" s="1" customFormat="1" ht="14.25" customHeight="1">
      <c r="A42" s="126" t="s">
        <v>714</v>
      </c>
      <c r="B42" s="132" t="s">
        <v>715</v>
      </c>
      <c r="C42" s="138">
        <f>SUM(' بيان تنفيد مصاريف التسيير'!F41)</f>
        <v>0</v>
      </c>
      <c r="D42" s="138">
        <f>SUM(' بيان تنفيد مصاريف التسيير'!G41)</f>
        <v>0</v>
      </c>
      <c r="E42" s="138">
        <f>SUM(' بيان تنفيد مصاريف التسيير'!H41)</f>
        <v>0</v>
      </c>
      <c r="F42" s="138">
        <f aca="true" t="shared" si="4" ref="F42:F49">C42-D42</f>
        <v>0</v>
      </c>
      <c r="G42" s="196">
        <f aca="true" t="shared" si="5" ref="G42:G49">D42-E42</f>
        <v>0</v>
      </c>
    </row>
    <row r="43" spans="1:7" s="1" customFormat="1" ht="14.25" customHeight="1">
      <c r="A43" s="195" t="s">
        <v>485</v>
      </c>
      <c r="B43" s="132" t="s">
        <v>26</v>
      </c>
      <c r="C43" s="138">
        <f>SUM(' بيان تنفيد مصاريف التسيير'!F42)</f>
        <v>540000</v>
      </c>
      <c r="D43" s="138">
        <f>SUM(' بيان تنفيد مصاريف التسيير'!G42)</f>
        <v>437112.48</v>
      </c>
      <c r="E43" s="138">
        <f>SUM(' بيان تنفيد مصاريف التسيير'!H42)</f>
        <v>437112.48</v>
      </c>
      <c r="F43" s="138">
        <f t="shared" si="4"/>
        <v>102887.52000000002</v>
      </c>
      <c r="G43" s="196">
        <f t="shared" si="5"/>
        <v>0</v>
      </c>
    </row>
    <row r="44" spans="1:7" s="1" customFormat="1" ht="14.25" customHeight="1">
      <c r="A44" s="195" t="s">
        <v>486</v>
      </c>
      <c r="B44" s="132" t="s">
        <v>27</v>
      </c>
      <c r="C44" s="138">
        <f>SUM(' بيان تنفيد مصاريف التسيير'!F43)</f>
        <v>5000</v>
      </c>
      <c r="D44" s="138">
        <f>SUM(' بيان تنفيد مصاريف التسيير'!G43)</f>
        <v>2400</v>
      </c>
      <c r="E44" s="138">
        <f>SUM(' بيان تنفيد مصاريف التسيير'!H43)</f>
        <v>2400</v>
      </c>
      <c r="F44" s="138">
        <f t="shared" si="4"/>
        <v>2600</v>
      </c>
      <c r="G44" s="196">
        <f t="shared" si="5"/>
        <v>0</v>
      </c>
    </row>
    <row r="45" spans="1:7" s="1" customFormat="1" ht="14.25" customHeight="1">
      <c r="A45" s="195" t="s">
        <v>487</v>
      </c>
      <c r="B45" s="132" t="s">
        <v>28</v>
      </c>
      <c r="C45" s="138">
        <f>SUM(' بيان تنفيد مصاريف التسيير'!F44)</f>
        <v>89626.85</v>
      </c>
      <c r="D45" s="138">
        <f>SUM(' بيان تنفيد مصاريف التسيير'!G44)</f>
        <v>89253.7</v>
      </c>
      <c r="E45" s="138">
        <f>SUM(' بيان تنفيد مصاريف التسيير'!H44)</f>
        <v>49511.41</v>
      </c>
      <c r="F45" s="138">
        <f t="shared" si="4"/>
        <v>373.15000000000873</v>
      </c>
      <c r="G45" s="196">
        <f t="shared" si="5"/>
        <v>39742.28999999999</v>
      </c>
    </row>
    <row r="46" spans="1:7" s="1" customFormat="1" ht="14.25" customHeight="1">
      <c r="A46" s="195" t="s">
        <v>488</v>
      </c>
      <c r="B46" s="132" t="s">
        <v>29</v>
      </c>
      <c r="C46" s="138">
        <f>SUM(' بيان تنفيد مصاريف التسيير'!F45)</f>
        <v>186950.88</v>
      </c>
      <c r="D46" s="138">
        <f>SUM(' بيان تنفيد مصاريف التسيير'!G45)</f>
        <v>66288</v>
      </c>
      <c r="E46" s="138">
        <f>SUM(' بيان تنفيد مصاريف التسيير'!H45)</f>
        <v>66288</v>
      </c>
      <c r="F46" s="138">
        <f t="shared" si="4"/>
        <v>120662.88</v>
      </c>
      <c r="G46" s="196">
        <f t="shared" si="5"/>
        <v>0</v>
      </c>
    </row>
    <row r="47" spans="1:7" s="1" customFormat="1" ht="14.25" customHeight="1">
      <c r="A47" s="195" t="s">
        <v>489</v>
      </c>
      <c r="B47" s="132" t="s">
        <v>490</v>
      </c>
      <c r="C47" s="138">
        <f>SUM(' بيان تنفيد مصاريف التسيير'!F46)</f>
        <v>70000</v>
      </c>
      <c r="D47" s="138">
        <f>SUM(' بيان تنفيد مصاريف التسيير'!G46)</f>
        <v>57540</v>
      </c>
      <c r="E47" s="138">
        <f>SUM(' بيان تنفيد مصاريف التسيير'!H46)</f>
        <v>56500</v>
      </c>
      <c r="F47" s="138">
        <f t="shared" si="4"/>
        <v>12460</v>
      </c>
      <c r="G47" s="196">
        <f t="shared" si="5"/>
        <v>1040</v>
      </c>
    </row>
    <row r="48" spans="1:7" s="1" customFormat="1" ht="14.25" customHeight="1">
      <c r="A48" s="195" t="s">
        <v>491</v>
      </c>
      <c r="B48" s="132" t="s">
        <v>492</v>
      </c>
      <c r="C48" s="138">
        <f>SUM(' بيان تنفيد مصاريف التسيير'!F47)</f>
        <v>50000</v>
      </c>
      <c r="D48" s="138">
        <f>SUM(' بيان تنفيد مصاريف التسيير'!G47)</f>
        <v>0</v>
      </c>
      <c r="E48" s="138">
        <f>SUM(' بيان تنفيد مصاريف التسيير'!H47)</f>
        <v>0</v>
      </c>
      <c r="F48" s="138">
        <f t="shared" si="4"/>
        <v>50000</v>
      </c>
      <c r="G48" s="196">
        <f t="shared" si="5"/>
        <v>0</v>
      </c>
    </row>
    <row r="49" spans="1:7" s="1" customFormat="1" ht="14.25" customHeight="1" thickBot="1">
      <c r="A49" s="195" t="s">
        <v>493</v>
      </c>
      <c r="B49" s="132" t="s">
        <v>494</v>
      </c>
      <c r="C49" s="138">
        <f>SUM(' بيان تنفيد مصاريف التسيير'!F48)</f>
        <v>5000</v>
      </c>
      <c r="D49" s="138">
        <f>SUM(' بيان تنفيد مصاريف التسيير'!G48)</f>
        <v>5000</v>
      </c>
      <c r="E49" s="138">
        <f>SUM(' بيان تنفيد مصاريف التسيير'!H48)</f>
        <v>5000</v>
      </c>
      <c r="F49" s="138">
        <f t="shared" si="4"/>
        <v>0</v>
      </c>
      <c r="G49" s="196">
        <f t="shared" si="5"/>
        <v>0</v>
      </c>
    </row>
    <row r="50" spans="1:7" s="1" customFormat="1" ht="16.5" thickBot="1">
      <c r="A50" s="508" t="s">
        <v>650</v>
      </c>
      <c r="B50" s="508"/>
      <c r="C50" s="210">
        <f>SUM(C33:C49)</f>
        <v>33786118.440000005</v>
      </c>
      <c r="D50" s="210">
        <f>SUM(D33:D49)</f>
        <v>30516223.869999997</v>
      </c>
      <c r="E50" s="210">
        <f>SUM(E33:E49)</f>
        <v>30475441.58</v>
      </c>
      <c r="F50" s="210">
        <f>SUM(F33:F49)</f>
        <v>3269894.570000001</v>
      </c>
      <c r="G50" s="210">
        <f>SUM(G33:G49)</f>
        <v>40782.28999999999</v>
      </c>
    </row>
    <row r="51" spans="1:7" s="1" customFormat="1" ht="14.25" customHeight="1">
      <c r="A51" s="195" t="s">
        <v>496</v>
      </c>
      <c r="B51" s="132" t="s">
        <v>30</v>
      </c>
      <c r="C51" s="138">
        <f>SUM(' بيان تنفيد مصاريف التسيير'!F50)</f>
        <v>250000</v>
      </c>
      <c r="D51" s="138">
        <f>SUM(' بيان تنفيد مصاريف التسيير'!G50)</f>
        <v>166000</v>
      </c>
      <c r="E51" s="138">
        <f>SUM(' بيان تنفيد مصاريف التسيير'!H50)</f>
        <v>126000</v>
      </c>
      <c r="F51" s="138">
        <f aca="true" t="shared" si="6" ref="F51:F85">C51-D51</f>
        <v>84000</v>
      </c>
      <c r="G51" s="196">
        <f>D51-E51</f>
        <v>40000</v>
      </c>
    </row>
    <row r="52" spans="1:7" s="1" customFormat="1" ht="14.25" customHeight="1">
      <c r="A52" s="195" t="s">
        <v>497</v>
      </c>
      <c r="B52" s="132" t="s">
        <v>31</v>
      </c>
      <c r="C52" s="138">
        <f>SUM(' بيان تنفيد مصاريف التسيير'!F51)</f>
        <v>176000</v>
      </c>
      <c r="D52" s="138">
        <f>SUM(' بيان تنفيد مصاريف التسيير'!G51)</f>
        <v>146308</v>
      </c>
      <c r="E52" s="138">
        <f>SUM(' بيان تنفيد مصاريف التسيير'!H51)</f>
        <v>146308</v>
      </c>
      <c r="F52" s="138">
        <f t="shared" si="6"/>
        <v>29692</v>
      </c>
      <c r="G52" s="196">
        <f aca="true" t="shared" si="7" ref="G52:G72">D52-E52</f>
        <v>0</v>
      </c>
    </row>
    <row r="53" spans="1:7" s="1" customFormat="1" ht="14.25" customHeight="1">
      <c r="A53" s="195" t="s">
        <v>498</v>
      </c>
      <c r="B53" s="132" t="s">
        <v>32</v>
      </c>
      <c r="C53" s="138">
        <f>SUM(' بيان تنفيد مصاريف التسيير'!F52)</f>
        <v>430000</v>
      </c>
      <c r="D53" s="138">
        <f>SUM(' بيان تنفيد مصاريف التسيير'!G52)</f>
        <v>422940</v>
      </c>
      <c r="E53" s="138">
        <f>SUM(' بيان تنفيد مصاريف التسيير'!H52)</f>
        <v>422940</v>
      </c>
      <c r="F53" s="138">
        <f t="shared" si="6"/>
        <v>7060</v>
      </c>
      <c r="G53" s="196">
        <f t="shared" si="7"/>
        <v>0</v>
      </c>
    </row>
    <row r="54" spans="1:7" s="1" customFormat="1" ht="14.25" customHeight="1">
      <c r="A54" s="195" t="s">
        <v>499</v>
      </c>
      <c r="B54" s="128" t="s">
        <v>500</v>
      </c>
      <c r="C54" s="138">
        <f>SUM(' بيان تنفيد مصاريف التسيير'!F53)</f>
        <v>206593.74</v>
      </c>
      <c r="D54" s="138">
        <f>SUM(' بيان تنفيد مصاريف التسيير'!G53)</f>
        <v>6247.94</v>
      </c>
      <c r="E54" s="138">
        <f>SUM(' بيان تنفيد مصاريف التسيير'!H53)</f>
        <v>6247.94</v>
      </c>
      <c r="F54" s="138">
        <f t="shared" si="6"/>
        <v>200345.8</v>
      </c>
      <c r="G54" s="196">
        <f t="shared" si="7"/>
        <v>0</v>
      </c>
    </row>
    <row r="55" spans="1:7" s="1" customFormat="1" ht="14.25" customHeight="1">
      <c r="A55" s="195" t="s">
        <v>501</v>
      </c>
      <c r="B55" s="128" t="s">
        <v>33</v>
      </c>
      <c r="C55" s="138">
        <f>SUM(' بيان تنفيد مصاريف التسيير'!F54)</f>
        <v>40000</v>
      </c>
      <c r="D55" s="138">
        <f>SUM(' بيان تنفيد مصاريف التسيير'!G54)</f>
        <v>3526.92</v>
      </c>
      <c r="E55" s="138">
        <f>SUM(' بيان تنفيد مصاريف التسيير'!H54)</f>
        <v>0</v>
      </c>
      <c r="F55" s="138">
        <f t="shared" si="6"/>
        <v>36473.08</v>
      </c>
      <c r="G55" s="196">
        <f t="shared" si="7"/>
        <v>3526.92</v>
      </c>
    </row>
    <row r="56" spans="1:7" s="1" customFormat="1" ht="14.25" customHeight="1">
      <c r="A56" s="195" t="s">
        <v>502</v>
      </c>
      <c r="B56" s="132" t="s">
        <v>503</v>
      </c>
      <c r="C56" s="138">
        <f>SUM(' بيان تنفيد مصاريف التسيير'!F55)</f>
        <v>30000</v>
      </c>
      <c r="D56" s="138">
        <f>SUM(' بيان تنفيد مصاريف التسيير'!G55)</f>
        <v>0</v>
      </c>
      <c r="E56" s="138">
        <f>SUM(' بيان تنفيد مصاريف التسيير'!H55)</f>
        <v>0</v>
      </c>
      <c r="F56" s="138">
        <f t="shared" si="6"/>
        <v>30000</v>
      </c>
      <c r="G56" s="196">
        <f t="shared" si="7"/>
        <v>0</v>
      </c>
    </row>
    <row r="57" spans="1:7" s="1" customFormat="1" ht="14.25" customHeight="1">
      <c r="A57" s="195" t="s">
        <v>504</v>
      </c>
      <c r="B57" s="128" t="s">
        <v>34</v>
      </c>
      <c r="C57" s="138">
        <f>SUM(' بيان تنفيد مصاريف التسيير'!F56)</f>
        <v>30000</v>
      </c>
      <c r="D57" s="138">
        <f>SUM(' بيان تنفيد مصاريف التسيير'!G56)</f>
        <v>0</v>
      </c>
      <c r="E57" s="138">
        <f>SUM(' بيان تنفيد مصاريف التسيير'!H56)</f>
        <v>0</v>
      </c>
      <c r="F57" s="138">
        <f t="shared" si="6"/>
        <v>30000</v>
      </c>
      <c r="G57" s="196">
        <f t="shared" si="7"/>
        <v>0</v>
      </c>
    </row>
    <row r="58" spans="1:7" s="1" customFormat="1" ht="14.25" customHeight="1">
      <c r="A58" s="195" t="s">
        <v>505</v>
      </c>
      <c r="B58" s="132" t="s">
        <v>35</v>
      </c>
      <c r="C58" s="138">
        <f>SUM(' بيان تنفيد مصاريف التسيير'!F57)</f>
        <v>100000</v>
      </c>
      <c r="D58" s="138">
        <f>SUM(' بيان تنفيد مصاريف التسيير'!G57)</f>
        <v>32703.78</v>
      </c>
      <c r="E58" s="138">
        <f>SUM(' بيان تنفيد مصاريف التسيير'!H57)</f>
        <v>0</v>
      </c>
      <c r="F58" s="138">
        <f t="shared" si="6"/>
        <v>67296.22</v>
      </c>
      <c r="G58" s="196">
        <f t="shared" si="7"/>
        <v>32703.78</v>
      </c>
    </row>
    <row r="59" spans="1:7" s="1" customFormat="1" ht="14.25" customHeight="1">
      <c r="A59" s="195" t="s">
        <v>506</v>
      </c>
      <c r="B59" s="128" t="s">
        <v>36</v>
      </c>
      <c r="C59" s="138">
        <f>SUM(' بيان تنفيد مصاريف التسيير'!F58)</f>
        <v>391112.15</v>
      </c>
      <c r="D59" s="138">
        <f>SUM(' بيان تنفيد مصاريف التسيير'!G58)</f>
        <v>327069.78</v>
      </c>
      <c r="E59" s="138">
        <f>SUM(' بيان تنفيد مصاريف التسيير'!H58)</f>
        <v>166955.08</v>
      </c>
      <c r="F59" s="138">
        <f t="shared" si="6"/>
        <v>64042.369999999995</v>
      </c>
      <c r="G59" s="196">
        <f t="shared" si="7"/>
        <v>160114.70000000004</v>
      </c>
    </row>
    <row r="60" spans="1:7" s="1" customFormat="1" ht="14.25" customHeight="1">
      <c r="A60" s="195" t="s">
        <v>507</v>
      </c>
      <c r="B60" s="132" t="s">
        <v>37</v>
      </c>
      <c r="C60" s="138">
        <f>SUM(' بيان تنفيد مصاريف التسيير'!F59)</f>
        <v>100000</v>
      </c>
      <c r="D60" s="138">
        <f>SUM(' بيان تنفيد مصاريف التسيير'!G59)</f>
        <v>90700.02</v>
      </c>
      <c r="E60" s="138">
        <f>SUM(' بيان تنفيد مصاريف التسيير'!H59)</f>
        <v>0</v>
      </c>
      <c r="F60" s="138">
        <f t="shared" si="6"/>
        <v>9299.979999999996</v>
      </c>
      <c r="G60" s="196">
        <f t="shared" si="7"/>
        <v>90700.02</v>
      </c>
    </row>
    <row r="61" spans="1:7" s="1" customFormat="1" ht="14.25" customHeight="1">
      <c r="A61" s="195" t="s">
        <v>508</v>
      </c>
      <c r="B61" s="128" t="s">
        <v>509</v>
      </c>
      <c r="C61" s="138">
        <f>SUM(' بيان تنفيد مصاريف التسيير'!F60)</f>
        <v>3200000</v>
      </c>
      <c r="D61" s="138">
        <f>SUM(' بيان تنفيد مصاريف التسيير'!G60)</f>
        <v>3200000</v>
      </c>
      <c r="E61" s="138">
        <f>SUM(' بيان تنفيد مصاريف التسيير'!H60)</f>
        <v>3200000</v>
      </c>
      <c r="F61" s="138">
        <f t="shared" si="6"/>
        <v>0</v>
      </c>
      <c r="G61" s="196">
        <f t="shared" si="7"/>
        <v>0</v>
      </c>
    </row>
    <row r="62" spans="1:7" s="1" customFormat="1" ht="14.25" customHeight="1">
      <c r="A62" s="195" t="s">
        <v>510</v>
      </c>
      <c r="B62" s="128" t="s">
        <v>38</v>
      </c>
      <c r="C62" s="138">
        <f>SUM(' بيان تنفيد مصاريف التسيير'!F61)</f>
        <v>600000</v>
      </c>
      <c r="D62" s="138">
        <f>SUM(' بيان تنفيد مصاريف التسيير'!G61)</f>
        <v>539563.19</v>
      </c>
      <c r="E62" s="138">
        <f>SUM(' بيان تنفيد مصاريف التسيير'!H61)</f>
        <v>171792</v>
      </c>
      <c r="F62" s="138">
        <f t="shared" si="6"/>
        <v>60436.810000000056</v>
      </c>
      <c r="G62" s="196">
        <f t="shared" si="7"/>
        <v>367771.18999999994</v>
      </c>
    </row>
    <row r="63" spans="1:7" s="1" customFormat="1" ht="14.25" customHeight="1">
      <c r="A63" s="195" t="s">
        <v>511</v>
      </c>
      <c r="B63" s="128" t="s">
        <v>39</v>
      </c>
      <c r="C63" s="138">
        <f>SUM(' بيان تنفيد مصاريف التسيير'!F62)</f>
        <v>1100000</v>
      </c>
      <c r="D63" s="138">
        <f>SUM(' بيان تنفيد مصاريف التسيير'!G62)</f>
        <v>1100000</v>
      </c>
      <c r="E63" s="138">
        <f>SUM(' بيان تنفيد مصاريف التسيير'!H62)</f>
        <v>1100000</v>
      </c>
      <c r="F63" s="138">
        <f t="shared" si="6"/>
        <v>0</v>
      </c>
      <c r="G63" s="196">
        <f t="shared" si="7"/>
        <v>0</v>
      </c>
    </row>
    <row r="64" spans="1:7" s="1" customFormat="1" ht="14.25" customHeight="1">
      <c r="A64" s="195" t="s">
        <v>512</v>
      </c>
      <c r="B64" s="128" t="s">
        <v>40</v>
      </c>
      <c r="C64" s="138">
        <f>SUM(' بيان تنفيد مصاريف التسيير'!F63)</f>
        <v>719613.89</v>
      </c>
      <c r="D64" s="138">
        <f>SUM(' بيان تنفيد مصاريف التسيير'!G63)</f>
        <v>697439.63</v>
      </c>
      <c r="E64" s="138">
        <f>SUM(' بيان تنفيد مصاريف التسيير'!H63)</f>
        <v>319856.62</v>
      </c>
      <c r="F64" s="138">
        <f t="shared" si="6"/>
        <v>22174.26000000001</v>
      </c>
      <c r="G64" s="196">
        <f t="shared" si="7"/>
        <v>377583.01</v>
      </c>
    </row>
    <row r="65" spans="1:7" s="1" customFormat="1" ht="14.25" customHeight="1">
      <c r="A65" s="195" t="s">
        <v>513</v>
      </c>
      <c r="B65" s="132" t="s">
        <v>514</v>
      </c>
      <c r="C65" s="138">
        <f>SUM(' بيان تنفيد مصاريف التسيير'!F64)</f>
        <v>55000</v>
      </c>
      <c r="D65" s="138">
        <f>SUM(' بيان تنفيد مصاريف التسيير'!G64)</f>
        <v>30173</v>
      </c>
      <c r="E65" s="138">
        <f>SUM(' بيان تنفيد مصاريف التسيير'!H64)</f>
        <v>30173</v>
      </c>
      <c r="F65" s="138">
        <f t="shared" si="6"/>
        <v>24827</v>
      </c>
      <c r="G65" s="196">
        <f t="shared" si="7"/>
        <v>0</v>
      </c>
    </row>
    <row r="66" spans="1:7" s="1" customFormat="1" ht="14.25" customHeight="1">
      <c r="A66" s="195" t="s">
        <v>515</v>
      </c>
      <c r="B66" s="132" t="s">
        <v>41</v>
      </c>
      <c r="C66" s="138">
        <f>SUM(' بيان تنفيد مصاريف التسيير'!F65)</f>
        <v>150000</v>
      </c>
      <c r="D66" s="138">
        <f>SUM(' بيان تنفيد مصاريف التسيير'!G65)</f>
        <v>145920</v>
      </c>
      <c r="E66" s="138">
        <f>SUM(' بيان تنفيد مصاريف التسيير'!H65)</f>
        <v>145920</v>
      </c>
      <c r="F66" s="138">
        <f t="shared" si="6"/>
        <v>4080</v>
      </c>
      <c r="G66" s="196">
        <f t="shared" si="7"/>
        <v>0</v>
      </c>
    </row>
    <row r="67" spans="1:7" s="1" customFormat="1" ht="14.25" customHeight="1">
      <c r="A67" s="195" t="s">
        <v>516</v>
      </c>
      <c r="B67" s="132" t="s">
        <v>42</v>
      </c>
      <c r="C67" s="138">
        <f>SUM(' بيان تنفيد مصاريف التسيير'!F66)</f>
        <v>1280.800000000003</v>
      </c>
      <c r="D67" s="138">
        <f>SUM(' بيان تنفيد مصاريف التسيير'!G66)</f>
        <v>289.91</v>
      </c>
      <c r="E67" s="138">
        <f>SUM(' بيان تنفيد مصاريف التسيير'!H66)</f>
        <v>9.11</v>
      </c>
      <c r="F67" s="138">
        <f t="shared" si="6"/>
        <v>990.8900000000028</v>
      </c>
      <c r="G67" s="196">
        <f t="shared" si="7"/>
        <v>280.8</v>
      </c>
    </row>
    <row r="68" spans="1:7" s="1" customFormat="1" ht="14.25" customHeight="1">
      <c r="A68" s="195" t="s">
        <v>517</v>
      </c>
      <c r="B68" s="132" t="s">
        <v>518</v>
      </c>
      <c r="C68" s="138">
        <f>SUM(' بيان تنفيد مصاريف التسيير'!F67)</f>
        <v>0</v>
      </c>
      <c r="D68" s="138">
        <f>SUM(' بيان تنفيد مصاريف التسيير'!G67)</f>
        <v>0</v>
      </c>
      <c r="E68" s="138">
        <f>SUM(' بيان تنفيد مصاريف التسيير'!H67)</f>
        <v>0</v>
      </c>
      <c r="F68" s="138">
        <f t="shared" si="6"/>
        <v>0</v>
      </c>
      <c r="G68" s="196">
        <f t="shared" si="7"/>
        <v>0</v>
      </c>
    </row>
    <row r="69" spans="1:7" s="1" customFormat="1" ht="14.25" customHeight="1">
      <c r="A69" s="195" t="s">
        <v>519</v>
      </c>
      <c r="B69" s="132" t="s">
        <v>113</v>
      </c>
      <c r="C69" s="138">
        <f>SUM(' بيان تنفيد مصاريف التسيير'!F70)</f>
        <v>50000</v>
      </c>
      <c r="D69" s="138">
        <f>SUM(' بيان تنفيد مصاريف التسيير'!G70)</f>
        <v>0</v>
      </c>
      <c r="E69" s="138">
        <f>SUM(' بيان تنفيد مصاريف التسيير'!H70)</f>
        <v>0</v>
      </c>
      <c r="F69" s="138">
        <f t="shared" si="6"/>
        <v>50000</v>
      </c>
      <c r="G69" s="196">
        <f t="shared" si="7"/>
        <v>0</v>
      </c>
    </row>
    <row r="70" spans="1:7" s="1" customFormat="1" ht="14.25" customHeight="1">
      <c r="A70" s="195" t="s">
        <v>520</v>
      </c>
      <c r="B70" s="132" t="s">
        <v>521</v>
      </c>
      <c r="C70" s="138">
        <f>SUM(' بيان تنفيد مصاريف التسيير'!F71)</f>
        <v>0</v>
      </c>
      <c r="D70" s="138">
        <f>SUM(' بيان تنفيد مصاريف التسيير'!G71)</f>
        <v>0</v>
      </c>
      <c r="E70" s="138">
        <f>SUM(' بيان تنفيد مصاريف التسيير'!H71)</f>
        <v>0</v>
      </c>
      <c r="F70" s="138">
        <f t="shared" si="6"/>
        <v>0</v>
      </c>
      <c r="G70" s="196">
        <f t="shared" si="7"/>
        <v>0</v>
      </c>
    </row>
    <row r="71" spans="1:7" s="1" customFormat="1" ht="14.25" customHeight="1">
      <c r="A71" s="195" t="s">
        <v>522</v>
      </c>
      <c r="B71" s="132" t="s">
        <v>43</v>
      </c>
      <c r="C71" s="138">
        <f>SUM(' بيان تنفيد مصاريف التسيير'!F72)</f>
        <v>271887.35</v>
      </c>
      <c r="D71" s="138">
        <f>SUM(' بيان تنفيد مصاريف التسيير'!G72)</f>
        <v>123480.67</v>
      </c>
      <c r="E71" s="138">
        <f>SUM(' بيان تنفيد مصاريف التسيير'!H72)</f>
        <v>122962.8</v>
      </c>
      <c r="F71" s="138">
        <f t="shared" si="6"/>
        <v>148406.68</v>
      </c>
      <c r="G71" s="196">
        <f t="shared" si="7"/>
        <v>517.8699999999953</v>
      </c>
    </row>
    <row r="72" spans="1:7" s="1" customFormat="1" ht="14.25" customHeight="1">
      <c r="A72" s="195" t="s">
        <v>523</v>
      </c>
      <c r="B72" s="132" t="s">
        <v>44</v>
      </c>
      <c r="C72" s="138">
        <f>SUM(' بيان تنفيد مصاريف التسيير'!F73)</f>
        <v>119000</v>
      </c>
      <c r="D72" s="138">
        <f>SUM(' بيان تنفيد مصاريف التسيير'!G73)</f>
        <v>111304.02</v>
      </c>
      <c r="E72" s="138">
        <f>SUM(' بيان تنفيد مصاريف التسيير'!H73)</f>
        <v>110202</v>
      </c>
      <c r="F72" s="138">
        <f t="shared" si="6"/>
        <v>7695.979999999996</v>
      </c>
      <c r="G72" s="196">
        <f t="shared" si="7"/>
        <v>1102.020000000004</v>
      </c>
    </row>
    <row r="73" spans="1:7" s="1" customFormat="1" ht="14.25" customHeight="1">
      <c r="A73" s="195" t="s">
        <v>524</v>
      </c>
      <c r="B73" s="132" t="s">
        <v>45</v>
      </c>
      <c r="C73" s="138">
        <f>SUM(' بيان تنفيد مصاريف التسيير'!F74)</f>
        <v>40000</v>
      </c>
      <c r="D73" s="138">
        <f>SUM(' بيان تنفيد مصاريف التسيير'!G74)</f>
        <v>0</v>
      </c>
      <c r="E73" s="138">
        <f>SUM(' بيان تنفيد مصاريف التسيير'!H74)</f>
        <v>0</v>
      </c>
      <c r="F73" s="138">
        <f aca="true" t="shared" si="8" ref="F73:F82">C73-D73</f>
        <v>40000</v>
      </c>
      <c r="G73" s="196">
        <f aca="true" t="shared" si="9" ref="G73:G82">D73-E73</f>
        <v>0</v>
      </c>
    </row>
    <row r="74" spans="1:7" s="1" customFormat="1" ht="14.25" customHeight="1">
      <c r="A74" s="195" t="s">
        <v>525</v>
      </c>
      <c r="B74" s="132" t="s">
        <v>46</v>
      </c>
      <c r="C74" s="138">
        <f>SUM(' بيان تنفيد مصاريف التسيير'!F75)</f>
        <v>0</v>
      </c>
      <c r="D74" s="138">
        <f>SUM(' بيان تنفيد مصاريف التسيير'!G75)</f>
        <v>0</v>
      </c>
      <c r="E74" s="138">
        <f>SUM(' بيان تنفيد مصاريف التسيير'!H75)</f>
        <v>0</v>
      </c>
      <c r="F74" s="138">
        <f t="shared" si="8"/>
        <v>0</v>
      </c>
      <c r="G74" s="196">
        <f t="shared" si="9"/>
        <v>0</v>
      </c>
    </row>
    <row r="75" spans="1:7" s="1" customFormat="1" ht="14.25" customHeight="1">
      <c r="A75" s="195" t="s">
        <v>526</v>
      </c>
      <c r="B75" s="132" t="s">
        <v>47</v>
      </c>
      <c r="C75" s="138">
        <f>SUM(' بيان تنفيد مصاريف التسيير'!F76)</f>
        <v>5000</v>
      </c>
      <c r="D75" s="138">
        <f>SUM(' بيان تنفيد مصاريف التسيير'!G76)</f>
        <v>0</v>
      </c>
      <c r="E75" s="138">
        <f>SUM(' بيان تنفيد مصاريف التسيير'!H76)</f>
        <v>0</v>
      </c>
      <c r="F75" s="138">
        <f t="shared" si="8"/>
        <v>5000</v>
      </c>
      <c r="G75" s="196">
        <f t="shared" si="9"/>
        <v>0</v>
      </c>
    </row>
    <row r="76" spans="1:7" s="1" customFormat="1" ht="14.25" customHeight="1">
      <c r="A76" s="195" t="s">
        <v>527</v>
      </c>
      <c r="B76" s="132" t="s">
        <v>528</v>
      </c>
      <c r="C76" s="138">
        <f>SUM(' بيان تنفيد مصاريف التسيير'!F77)</f>
        <v>91000</v>
      </c>
      <c r="D76" s="138">
        <f>SUM(' بيان تنفيد مصاريف التسيير'!G77)</f>
        <v>89280</v>
      </c>
      <c r="E76" s="138">
        <f>SUM(' بيان تنفيد مصاريف التسيير'!H77)</f>
        <v>89280</v>
      </c>
      <c r="F76" s="138">
        <f t="shared" si="8"/>
        <v>1720</v>
      </c>
      <c r="G76" s="196">
        <f t="shared" si="9"/>
        <v>0</v>
      </c>
    </row>
    <row r="77" spans="1:7" s="1" customFormat="1" ht="14.25" customHeight="1">
      <c r="A77" s="195" t="s">
        <v>529</v>
      </c>
      <c r="B77" s="132" t="s">
        <v>530</v>
      </c>
      <c r="C77" s="138">
        <f>SUM(' بيان تنفيد مصاريف التسيير'!F78)</f>
        <v>90000</v>
      </c>
      <c r="D77" s="138">
        <f>SUM(' بيان تنفيد مصاريف التسيير'!G78)</f>
        <v>88740</v>
      </c>
      <c r="E77" s="138">
        <f>SUM(' بيان تنفيد مصاريف التسيير'!H78)</f>
        <v>88740</v>
      </c>
      <c r="F77" s="138">
        <f t="shared" si="8"/>
        <v>1260</v>
      </c>
      <c r="G77" s="196">
        <f t="shared" si="9"/>
        <v>0</v>
      </c>
    </row>
    <row r="78" spans="1:7" s="1" customFormat="1" ht="14.25" customHeight="1" thickBot="1">
      <c r="A78" s="126" t="s">
        <v>716</v>
      </c>
      <c r="B78" s="132" t="s">
        <v>717</v>
      </c>
      <c r="C78" s="138">
        <f>SUM(' بيان تنفيد مصاريف التسيير'!F79)</f>
        <v>39000</v>
      </c>
      <c r="D78" s="138">
        <f>SUM(' بيان تنفيد مصاريف التسيير'!G79)</f>
        <v>0</v>
      </c>
      <c r="E78" s="138">
        <f>SUM(' بيان تنفيد مصاريف التسيير'!H79)</f>
        <v>0</v>
      </c>
      <c r="F78" s="138">
        <f t="shared" si="8"/>
        <v>39000</v>
      </c>
      <c r="G78" s="196">
        <f t="shared" si="9"/>
        <v>0</v>
      </c>
    </row>
    <row r="79" spans="1:7" s="165" customFormat="1" ht="24" customHeight="1" thickBot="1">
      <c r="A79" s="202" t="s">
        <v>104</v>
      </c>
      <c r="B79" s="202" t="s">
        <v>105</v>
      </c>
      <c r="C79" s="203" t="s">
        <v>106</v>
      </c>
      <c r="D79" s="203" t="s">
        <v>107</v>
      </c>
      <c r="E79" s="204" t="s">
        <v>108</v>
      </c>
      <c r="F79" s="203" t="s">
        <v>109</v>
      </c>
      <c r="G79" s="203" t="s">
        <v>110</v>
      </c>
    </row>
    <row r="80" spans="1:7" s="1" customFormat="1" ht="14.25" customHeight="1">
      <c r="A80" s="195" t="s">
        <v>531</v>
      </c>
      <c r="B80" s="132" t="s">
        <v>532</v>
      </c>
      <c r="C80" s="138">
        <f>SUM(' بيان تنفيد مصاريف التسيير'!F80)</f>
        <v>5000</v>
      </c>
      <c r="D80" s="138">
        <f>SUM(' بيان تنفيد مصاريف التسيير'!G80)</f>
        <v>0</v>
      </c>
      <c r="E80" s="138">
        <f>SUM(' بيان تنفيد مصاريف التسيير'!H80)</f>
        <v>0</v>
      </c>
      <c r="F80" s="138">
        <f t="shared" si="8"/>
        <v>5000</v>
      </c>
      <c r="G80" s="196">
        <f t="shared" si="9"/>
        <v>0</v>
      </c>
    </row>
    <row r="81" spans="1:7" s="1" customFormat="1" ht="14.25" customHeight="1">
      <c r="A81" s="195" t="s">
        <v>820</v>
      </c>
      <c r="B81" s="132" t="s">
        <v>821</v>
      </c>
      <c r="C81" s="138">
        <f>SUM(' بيان تنفيد مصاريف التسيير'!F81)</f>
        <v>370000</v>
      </c>
      <c r="D81" s="138">
        <f>SUM(' بيان تنفيد مصاريف التسيير'!G81)</f>
        <v>169680</v>
      </c>
      <c r="E81" s="138">
        <f>SUM(' بيان تنفيد مصاريف التسيير'!H81)</f>
        <v>0</v>
      </c>
      <c r="F81" s="138">
        <f t="shared" si="8"/>
        <v>200320</v>
      </c>
      <c r="G81" s="196">
        <f t="shared" si="9"/>
        <v>169680</v>
      </c>
    </row>
    <row r="82" spans="1:7" s="1" customFormat="1" ht="14.25" customHeight="1">
      <c r="A82" s="195" t="s">
        <v>822</v>
      </c>
      <c r="B82" s="132" t="s">
        <v>823</v>
      </c>
      <c r="C82" s="138">
        <f>SUM(' بيان تنفيد مصاريف التسيير'!F82)</f>
        <v>0</v>
      </c>
      <c r="D82" s="138">
        <f>SUM(' بيان تنفيد مصاريف التسيير'!G82)</f>
        <v>0</v>
      </c>
      <c r="E82" s="138">
        <f>SUM(' بيان تنفيد مصاريف التسيير'!H82)</f>
        <v>0</v>
      </c>
      <c r="F82" s="138">
        <f t="shared" si="8"/>
        <v>0</v>
      </c>
      <c r="G82" s="196">
        <f t="shared" si="9"/>
        <v>0</v>
      </c>
    </row>
    <row r="83" spans="1:7" s="1" customFormat="1" ht="14.25" customHeight="1">
      <c r="A83" s="195" t="s">
        <v>693</v>
      </c>
      <c r="B83" s="132" t="s">
        <v>48</v>
      </c>
      <c r="C83" s="138">
        <f>SUM(' بيان تنفيد مصاريف التسيير'!F83)</f>
        <v>613590</v>
      </c>
      <c r="D83" s="138">
        <f>SUM(' بيان تنفيد مصاريف التسيير'!G83)</f>
        <v>426586</v>
      </c>
      <c r="E83" s="138">
        <f>SUM(' بيان تنفيد مصاريف التسيير'!H83)</f>
        <v>382996</v>
      </c>
      <c r="F83" s="138">
        <f t="shared" si="6"/>
        <v>187004</v>
      </c>
      <c r="G83" s="196">
        <f aca="true" t="shared" si="10" ref="G83:G90">D83-E83</f>
        <v>43590</v>
      </c>
    </row>
    <row r="84" spans="1:7" s="1" customFormat="1" ht="14.25" customHeight="1">
      <c r="A84" s="195" t="s">
        <v>694</v>
      </c>
      <c r="B84" s="222" t="s">
        <v>533</v>
      </c>
      <c r="C84" s="138">
        <f>SUM(' بيان تنفيد مصاريف التسيير'!F84)</f>
        <v>40000</v>
      </c>
      <c r="D84" s="138">
        <f>SUM(' بيان تنفيد مصاريف التسيير'!G84)</f>
        <v>34250</v>
      </c>
      <c r="E84" s="138">
        <f>SUM(' بيان تنفيد مصاريف التسيير'!H84)</f>
        <v>34250</v>
      </c>
      <c r="F84" s="138">
        <f t="shared" si="6"/>
        <v>5750</v>
      </c>
      <c r="G84" s="196">
        <f t="shared" si="10"/>
        <v>0</v>
      </c>
    </row>
    <row r="85" spans="1:7" s="1" customFormat="1" ht="14.25" customHeight="1">
      <c r="A85" s="195" t="s">
        <v>705</v>
      </c>
      <c r="B85" s="132" t="s">
        <v>534</v>
      </c>
      <c r="C85" s="138">
        <f>SUM(' بيان تنفيد مصاريف التسيير'!F85)</f>
        <v>400000</v>
      </c>
      <c r="D85" s="138">
        <f>SUM(' بيان تنفيد مصاريف التسيير'!G85)</f>
        <v>400000</v>
      </c>
      <c r="E85" s="138">
        <f>SUM(' بيان تنفيد مصاريف التسيير'!H85)</f>
        <v>400000</v>
      </c>
      <c r="F85" s="138">
        <f t="shared" si="6"/>
        <v>0</v>
      </c>
      <c r="G85" s="196">
        <f t="shared" si="10"/>
        <v>0</v>
      </c>
    </row>
    <row r="86" spans="1:7" s="1" customFormat="1" ht="14.25" customHeight="1">
      <c r="A86" s="195" t="s">
        <v>706</v>
      </c>
      <c r="B86" s="132" t="s">
        <v>49</v>
      </c>
      <c r="C86" s="138">
        <f>SUM(' بيان تنفيد مصاريف التسيير'!F86)</f>
        <v>670000</v>
      </c>
      <c r="D86" s="138">
        <f>SUM(' بيان تنفيد مصاريف التسيير'!G86)</f>
        <v>670000</v>
      </c>
      <c r="E86" s="138">
        <f>SUM(' بيان تنفيد مصاريف التسيير'!H86)</f>
        <v>670000</v>
      </c>
      <c r="F86" s="138">
        <f aca="true" t="shared" si="11" ref="F86:F98">C86-D86</f>
        <v>0</v>
      </c>
      <c r="G86" s="196">
        <f t="shared" si="10"/>
        <v>0</v>
      </c>
    </row>
    <row r="87" spans="1:7" s="1" customFormat="1" ht="14.25" customHeight="1">
      <c r="A87" s="195" t="s">
        <v>707</v>
      </c>
      <c r="B87" s="132" t="s">
        <v>50</v>
      </c>
      <c r="C87" s="138">
        <f>SUM(' بيان تنفيد مصاريف التسيير'!F87)</f>
        <v>602986.8</v>
      </c>
      <c r="D87" s="138">
        <f>SUM(' بيان تنفيد مصاريف التسيير'!G87)</f>
        <v>602986.8</v>
      </c>
      <c r="E87" s="138">
        <f>SUM(' بيان تنفيد مصاريف التسيير'!H87)</f>
        <v>600000</v>
      </c>
      <c r="F87" s="138">
        <f t="shared" si="11"/>
        <v>0</v>
      </c>
      <c r="G87" s="196">
        <f t="shared" si="10"/>
        <v>2986.8000000000466</v>
      </c>
    </row>
    <row r="88" spans="1:7" s="1" customFormat="1" ht="14.25" customHeight="1">
      <c r="A88" s="195" t="s">
        <v>708</v>
      </c>
      <c r="B88" s="132" t="s">
        <v>51</v>
      </c>
      <c r="C88" s="138">
        <f>SUM(' بيان تنفيد مصاريف التسيير'!F88)</f>
        <v>28715</v>
      </c>
      <c r="D88" s="138">
        <f>SUM(' بيان تنفيد مصاريف التسيير'!G88)</f>
        <v>28713.75</v>
      </c>
      <c r="E88" s="138">
        <f>SUM(' بيان تنفيد مصاريف التسيير'!H88)</f>
        <v>28713.75</v>
      </c>
      <c r="F88" s="138">
        <f t="shared" si="11"/>
        <v>1.25</v>
      </c>
      <c r="G88" s="196">
        <f t="shared" si="10"/>
        <v>0</v>
      </c>
    </row>
    <row r="89" spans="1:7" s="1" customFormat="1" ht="14.25" customHeight="1">
      <c r="A89" s="195" t="s">
        <v>709</v>
      </c>
      <c r="B89" s="132" t="s">
        <v>52</v>
      </c>
      <c r="C89" s="138">
        <f>SUM(' بيان تنفيد مصاريف التسيير'!F89)</f>
        <v>81329.3</v>
      </c>
      <c r="D89" s="138">
        <f>SUM(' بيان تنفيد مصاريف التسيير'!G89)</f>
        <v>80658.6</v>
      </c>
      <c r="E89" s="138">
        <f>SUM(' بيان تنفيد مصاريف التسيير'!H89)</f>
        <v>44743.48</v>
      </c>
      <c r="F89" s="138">
        <f t="shared" si="11"/>
        <v>670.6999999999971</v>
      </c>
      <c r="G89" s="196">
        <f t="shared" si="10"/>
        <v>35915.12</v>
      </c>
    </row>
    <row r="90" spans="1:7" s="1" customFormat="1" ht="14.25" customHeight="1" thickBot="1">
      <c r="A90" s="195" t="s">
        <v>718</v>
      </c>
      <c r="B90" s="132" t="s">
        <v>53</v>
      </c>
      <c r="C90" s="138">
        <f>SUM(' بيان تنفيد مصاريف التسيير'!F90)</f>
        <v>167440.2</v>
      </c>
      <c r="D90" s="138">
        <f>SUM(' بيان تنفيد مصاريف التسيير'!G90)</f>
        <v>121204.8</v>
      </c>
      <c r="E90" s="138">
        <f>SUM(' بيان تنفيد مصاريف التسيير'!H90)</f>
        <v>87604.8</v>
      </c>
      <c r="F90" s="138">
        <f t="shared" si="11"/>
        <v>46235.40000000001</v>
      </c>
      <c r="G90" s="196">
        <f t="shared" si="10"/>
        <v>33600</v>
      </c>
    </row>
    <row r="91" spans="1:7" s="1" customFormat="1" ht="16.5" thickBot="1">
      <c r="A91" s="508" t="s">
        <v>651</v>
      </c>
      <c r="B91" s="508"/>
      <c r="C91" s="210">
        <f>SUM(C51:C90)</f>
        <v>11264549.23</v>
      </c>
      <c r="D91" s="210">
        <f>SUM(D51:D90)</f>
        <v>9855766.81</v>
      </c>
      <c r="E91" s="210">
        <f>SUM(E51:E90)</f>
        <v>8495694.58</v>
      </c>
      <c r="F91" s="210">
        <f>SUM(F51:F90)</f>
        <v>1408782.42</v>
      </c>
      <c r="G91" s="210">
        <f>SUM(G51:G90)</f>
        <v>1360072.2300000002</v>
      </c>
    </row>
    <row r="92" spans="1:7" s="1" customFormat="1" ht="14.25" customHeight="1">
      <c r="A92" s="195" t="s">
        <v>720</v>
      </c>
      <c r="B92" s="132" t="s">
        <v>536</v>
      </c>
      <c r="C92" s="138">
        <f>SUM(' بيان تنفيد مصاريف التسيير'!F92)</f>
        <v>0</v>
      </c>
      <c r="D92" s="138">
        <f>SUM(' بيان تنفيد مصاريف التسيير'!G92)</f>
        <v>0</v>
      </c>
      <c r="E92" s="138">
        <f>SUM(' بيان تنفيد مصاريف التسيير'!H92)</f>
        <v>0</v>
      </c>
      <c r="F92" s="138">
        <f t="shared" si="11"/>
        <v>0</v>
      </c>
      <c r="G92" s="196">
        <f aca="true" t="shared" si="12" ref="G92:G98">D92-E92</f>
        <v>0</v>
      </c>
    </row>
    <row r="93" spans="1:7" s="1" customFormat="1" ht="14.25" customHeight="1">
      <c r="A93" s="195" t="s">
        <v>721</v>
      </c>
      <c r="B93" s="132" t="s">
        <v>537</v>
      </c>
      <c r="C93" s="138">
        <f>SUM(' بيان تنفيد مصاريف التسيير'!F93)</f>
        <v>174348.51</v>
      </c>
      <c r="D93" s="138">
        <f>SUM(' بيان تنفيد مصاريف التسيير'!G93)</f>
        <v>174348.51</v>
      </c>
      <c r="E93" s="138">
        <f>SUM(' بيان تنفيد مصاريف التسيير'!H93)</f>
        <v>174348.51</v>
      </c>
      <c r="F93" s="138">
        <f t="shared" si="11"/>
        <v>0</v>
      </c>
      <c r="G93" s="196">
        <f t="shared" si="12"/>
        <v>0</v>
      </c>
    </row>
    <row r="94" spans="1:7" s="1" customFormat="1" ht="14.25" customHeight="1">
      <c r="A94" s="195" t="s">
        <v>722</v>
      </c>
      <c r="B94" s="132" t="s">
        <v>538</v>
      </c>
      <c r="C94" s="138">
        <f>SUM(' بيان تنفيد مصاريف التسيير'!F94)</f>
        <v>1369469.59</v>
      </c>
      <c r="D94" s="138">
        <f>SUM(' بيان تنفيد مصاريف التسيير'!G94)</f>
        <v>1369469.59</v>
      </c>
      <c r="E94" s="138">
        <f>SUM(' بيان تنفيد مصاريف التسيير'!H94)</f>
        <v>1369469.59</v>
      </c>
      <c r="F94" s="138">
        <f t="shared" si="11"/>
        <v>0</v>
      </c>
      <c r="G94" s="196">
        <f t="shared" si="12"/>
        <v>0</v>
      </c>
    </row>
    <row r="95" spans="1:7" s="1" customFormat="1" ht="14.25" customHeight="1">
      <c r="A95" s="195" t="s">
        <v>723</v>
      </c>
      <c r="B95" s="132" t="s">
        <v>539</v>
      </c>
      <c r="C95" s="138">
        <f>SUM(' بيان تنفيد مصاريف التسيير'!F95)</f>
        <v>1029794.14</v>
      </c>
      <c r="D95" s="138">
        <f>SUM(' بيان تنفيد مصاريف التسيير'!G95)</f>
        <v>1029794.14</v>
      </c>
      <c r="E95" s="138">
        <f>SUM(' بيان تنفيد مصاريف التسيير'!H95)</f>
        <v>1029794.14</v>
      </c>
      <c r="F95" s="138">
        <f t="shared" si="11"/>
        <v>0</v>
      </c>
      <c r="G95" s="196">
        <f t="shared" si="12"/>
        <v>0</v>
      </c>
    </row>
    <row r="96" spans="1:7" s="1" customFormat="1" ht="14.25" customHeight="1">
      <c r="A96" s="195" t="s">
        <v>724</v>
      </c>
      <c r="B96" s="132" t="s">
        <v>540</v>
      </c>
      <c r="C96" s="138">
        <f>SUM(' بيان تنفيد مصاريف التسيير'!F96)</f>
        <v>1044385.61</v>
      </c>
      <c r="D96" s="138">
        <f>SUM(' بيان تنفيد مصاريف التسيير'!G96)</f>
        <v>1044385.61</v>
      </c>
      <c r="E96" s="138">
        <f>SUM(' بيان تنفيد مصاريف التسيير'!H96)</f>
        <v>1044385.61</v>
      </c>
      <c r="F96" s="138">
        <f t="shared" si="11"/>
        <v>0</v>
      </c>
      <c r="G96" s="196">
        <f t="shared" si="12"/>
        <v>0</v>
      </c>
    </row>
    <row r="97" spans="1:7" s="1" customFormat="1" ht="14.25" customHeight="1">
      <c r="A97" s="195" t="s">
        <v>725</v>
      </c>
      <c r="B97" s="132" t="s">
        <v>719</v>
      </c>
      <c r="C97" s="138">
        <f>SUM(' بيان تنفيد مصاريف التسيير'!F99)</f>
        <v>1134275.18</v>
      </c>
      <c r="D97" s="138">
        <f>SUM(' بيان تنفيد مصاريف التسيير'!G99)</f>
        <v>1134275.18</v>
      </c>
      <c r="E97" s="138">
        <f>SUM(' بيان تنفيد مصاريف التسيير'!H99)</f>
        <v>1134275.18</v>
      </c>
      <c r="F97" s="138">
        <f>C97-D97</f>
        <v>0</v>
      </c>
      <c r="G97" s="196">
        <f>D97-E97</f>
        <v>0</v>
      </c>
    </row>
    <row r="98" spans="1:7" s="1" customFormat="1" ht="14.25" customHeight="1" thickBot="1">
      <c r="A98" s="195" t="s">
        <v>794</v>
      </c>
      <c r="B98" s="132" t="s">
        <v>541</v>
      </c>
      <c r="C98" s="138">
        <f>SUM(' بيان تنفيد مصاريف التسيير'!F100)</f>
        <v>32405.68</v>
      </c>
      <c r="D98" s="138">
        <f>SUM(' بيان تنفيد مصاريف التسيير'!G100)</f>
        <v>0</v>
      </c>
      <c r="E98" s="138">
        <f>SUM(' بيان تنفيد مصاريف التسيير'!H100)</f>
        <v>0</v>
      </c>
      <c r="F98" s="138">
        <f t="shared" si="11"/>
        <v>32405.68</v>
      </c>
      <c r="G98" s="196">
        <f t="shared" si="12"/>
        <v>0</v>
      </c>
    </row>
    <row r="99" spans="1:7" s="1" customFormat="1" ht="16.5" thickBot="1">
      <c r="A99" s="508" t="s">
        <v>676</v>
      </c>
      <c r="B99" s="508"/>
      <c r="C99" s="210">
        <f>SUM(C92:C98)</f>
        <v>4784678.71</v>
      </c>
      <c r="D99" s="210">
        <f>SUM(D92:D98)</f>
        <v>4752273.03</v>
      </c>
      <c r="E99" s="210">
        <f>SUM(E92:E98)</f>
        <v>4752273.03</v>
      </c>
      <c r="F99" s="210">
        <f>SUM(F92:F98)</f>
        <v>32405.68</v>
      </c>
      <c r="G99" s="210">
        <f>SUM(G92:G98)</f>
        <v>0</v>
      </c>
    </row>
    <row r="100" spans="1:8" s="140" customFormat="1" ht="15" customHeight="1" thickBot="1">
      <c r="A100" s="511" t="s">
        <v>80</v>
      </c>
      <c r="B100" s="511"/>
      <c r="C100" s="211">
        <f>C32+C50+C91+C99</f>
        <v>51385018.970000006</v>
      </c>
      <c r="D100" s="211">
        <f>D32+D50+D91+D99</f>
        <v>46527808.53</v>
      </c>
      <c r="E100" s="211">
        <f>E32+E50+E91+E99</f>
        <v>44847308.22</v>
      </c>
      <c r="F100" s="211">
        <f>F32+F50+F91+F99</f>
        <v>4857210.440000001</v>
      </c>
      <c r="G100" s="211">
        <f>G32+G50+G91+G99</f>
        <v>1680500.31</v>
      </c>
      <c r="H100" s="131"/>
    </row>
    <row r="101" spans="1:7" s="1" customFormat="1" ht="14.25" customHeight="1">
      <c r="A101" s="195" t="s">
        <v>543</v>
      </c>
      <c r="B101" s="128" t="s">
        <v>54</v>
      </c>
      <c r="C101" s="138">
        <f>SUM(' بيان تنفيد مصاريف التسيير'!F103)</f>
        <v>1000000</v>
      </c>
      <c r="D101" s="138">
        <f>SUM(' بيان تنفيد مصاريف التسيير'!G103)</f>
        <v>1000000</v>
      </c>
      <c r="E101" s="138">
        <f>SUM(' بيان تنفيد مصاريف التسيير'!H103)</f>
        <v>1000000</v>
      </c>
      <c r="F101" s="138">
        <f aca="true" t="shared" si="13" ref="F101:G105">C101-D101</f>
        <v>0</v>
      </c>
      <c r="G101" s="196">
        <f t="shared" si="13"/>
        <v>0</v>
      </c>
    </row>
    <row r="102" spans="1:7" s="1" customFormat="1" ht="18" customHeight="1">
      <c r="A102" s="195" t="s">
        <v>544</v>
      </c>
      <c r="B102" s="132" t="s">
        <v>545</v>
      </c>
      <c r="C102" s="138">
        <f>SUM(' بيان تنفيد مصاريف التسيير'!F104)</f>
        <v>1460000</v>
      </c>
      <c r="D102" s="138">
        <f>SUM(' بيان تنفيد مصاريف التسيير'!G104)</f>
        <v>1269000</v>
      </c>
      <c r="E102" s="138">
        <f>SUM(' بيان تنفيد مصاريف التسيير'!H104)</f>
        <v>1186000</v>
      </c>
      <c r="F102" s="138">
        <f t="shared" si="13"/>
        <v>191000</v>
      </c>
      <c r="G102" s="196">
        <f t="shared" si="13"/>
        <v>83000</v>
      </c>
    </row>
    <row r="103" spans="1:7" s="1" customFormat="1" ht="18" customHeight="1">
      <c r="A103" s="195" t="s">
        <v>546</v>
      </c>
      <c r="B103" s="132" t="s">
        <v>605</v>
      </c>
      <c r="C103" s="138">
        <f>SUM(' بيان تنفيد مصاريف التسيير'!F105)</f>
        <v>0</v>
      </c>
      <c r="D103" s="138">
        <f>SUM(' بيان تنفيد مصاريف التسيير'!G105)</f>
        <v>0</v>
      </c>
      <c r="E103" s="138">
        <f>SUM(' بيان تنفيد مصاريف التسيير'!H105)</f>
        <v>0</v>
      </c>
      <c r="F103" s="138">
        <f t="shared" si="13"/>
        <v>0</v>
      </c>
      <c r="G103" s="196">
        <f t="shared" si="13"/>
        <v>0</v>
      </c>
    </row>
    <row r="104" spans="1:7" s="1" customFormat="1" ht="18" customHeight="1">
      <c r="A104" s="195" t="s">
        <v>759</v>
      </c>
      <c r="B104" s="132" t="s">
        <v>606</v>
      </c>
      <c r="C104" s="138">
        <f>SUM(' بيان تنفيد مصاريف التسيير'!F106)</f>
        <v>10847.4</v>
      </c>
      <c r="D104" s="138">
        <f>SUM(' بيان تنفيد مصاريف التسيير'!G106)</f>
        <v>10847.4</v>
      </c>
      <c r="E104" s="138">
        <f>SUM(' بيان تنفيد مصاريف التسيير'!H106)</f>
        <v>0</v>
      </c>
      <c r="F104" s="138">
        <f t="shared" si="13"/>
        <v>0</v>
      </c>
      <c r="G104" s="196">
        <f t="shared" si="13"/>
        <v>10847.4</v>
      </c>
    </row>
    <row r="105" spans="1:7" s="1" customFormat="1" ht="18" customHeight="1">
      <c r="A105" s="195" t="s">
        <v>726</v>
      </c>
      <c r="B105" s="132" t="s">
        <v>727</v>
      </c>
      <c r="C105" s="138">
        <f>SUM(' بيان تنفيد مصاريف التسيير'!F107)</f>
        <v>32618</v>
      </c>
      <c r="D105" s="138">
        <f>SUM(' بيان تنفيد مصاريف التسيير'!G107)</f>
        <v>0</v>
      </c>
      <c r="E105" s="138">
        <f>SUM(' بيان تنفيد مصاريف التسيير'!H107)</f>
        <v>0</v>
      </c>
      <c r="F105" s="138">
        <f t="shared" si="13"/>
        <v>32618</v>
      </c>
      <c r="G105" s="196">
        <f t="shared" si="13"/>
        <v>0</v>
      </c>
    </row>
    <row r="106" spans="1:7" s="1" customFormat="1" ht="14.25" customHeight="1" thickBot="1">
      <c r="A106" s="126" t="s">
        <v>863</v>
      </c>
      <c r="B106" s="128" t="s">
        <v>864</v>
      </c>
      <c r="C106" s="138">
        <f>SUM(' بيان تنفيد مصاريف التسيير'!F108)</f>
        <v>57382</v>
      </c>
      <c r="D106" s="138">
        <f>SUM(' بيان تنفيد مصاريف التسيير'!G108)</f>
        <v>0</v>
      </c>
      <c r="E106" s="138">
        <f>SUM(' بيان تنفيد مصاريف التسيير'!H108)</f>
        <v>0</v>
      </c>
      <c r="F106" s="138">
        <f>C106-D106</f>
        <v>57382</v>
      </c>
      <c r="G106" s="196">
        <f>D106-E106</f>
        <v>0</v>
      </c>
    </row>
    <row r="107" spans="1:7" s="1" customFormat="1" ht="16.5" thickBot="1">
      <c r="A107" s="508" t="s">
        <v>649</v>
      </c>
      <c r="B107" s="508"/>
      <c r="C107" s="210">
        <f>SUM(C101:C106)</f>
        <v>2560847.4</v>
      </c>
      <c r="D107" s="210">
        <f>SUM(D101:D106)</f>
        <v>2279847.4</v>
      </c>
      <c r="E107" s="210">
        <f>SUM(E101:E106)</f>
        <v>2186000</v>
      </c>
      <c r="F107" s="210">
        <f>SUM(F101:F106)</f>
        <v>281000</v>
      </c>
      <c r="G107" s="210">
        <f>SUM(G101:G106)</f>
        <v>93847.4</v>
      </c>
    </row>
    <row r="108" spans="1:7" s="1" customFormat="1" ht="18" customHeight="1">
      <c r="A108" s="195" t="s">
        <v>547</v>
      </c>
      <c r="B108" s="132" t="s">
        <v>55</v>
      </c>
      <c r="C108" s="138">
        <f>SUM(' بيان تنفيد مصاريف التسيير'!F110)</f>
        <v>490000</v>
      </c>
      <c r="D108" s="138">
        <f>SUM(' بيان تنفيد مصاريف التسيير'!G110)</f>
        <v>408000</v>
      </c>
      <c r="E108" s="138">
        <f>SUM(' بيان تنفيد مصاريف التسيير'!H110)</f>
        <v>408000</v>
      </c>
      <c r="F108" s="138">
        <f aca="true" t="shared" si="14" ref="F108:G173">C108-D108</f>
        <v>82000</v>
      </c>
      <c r="G108" s="196">
        <f t="shared" si="14"/>
        <v>0</v>
      </c>
    </row>
    <row r="109" spans="1:7" s="1" customFormat="1" ht="18" customHeight="1">
      <c r="A109" s="195" t="s">
        <v>548</v>
      </c>
      <c r="B109" s="132" t="s">
        <v>56</v>
      </c>
      <c r="C109" s="138">
        <f>SUM(' بيان تنفيد مصاريف التسيير'!F111)</f>
        <v>2760000</v>
      </c>
      <c r="D109" s="138">
        <f>SUM(' بيان تنفيد مصاريف التسيير'!G111)</f>
        <v>2470000</v>
      </c>
      <c r="E109" s="138">
        <f>SUM(' بيان تنفيد مصاريف التسيير'!H111)</f>
        <v>2420000</v>
      </c>
      <c r="F109" s="138">
        <f t="shared" si="14"/>
        <v>290000</v>
      </c>
      <c r="G109" s="196">
        <f t="shared" si="14"/>
        <v>50000</v>
      </c>
    </row>
    <row r="110" spans="1:7" s="1" customFormat="1" ht="18" customHeight="1" thickBot="1">
      <c r="A110" s="195" t="s">
        <v>549</v>
      </c>
      <c r="B110" s="132" t="s">
        <v>57</v>
      </c>
      <c r="C110" s="138">
        <f>SUM(' بيان تنفيد مصاريف التسيير'!F112)</f>
        <v>50000</v>
      </c>
      <c r="D110" s="138">
        <f>SUM(' بيان تنفيد مصاريف التسيير'!G112)</f>
        <v>49661.7</v>
      </c>
      <c r="E110" s="138">
        <f>SUM(' بيان تنفيد مصاريف التسيير'!H112)</f>
        <v>0</v>
      </c>
      <c r="F110" s="138">
        <f t="shared" si="14"/>
        <v>338.3000000000029</v>
      </c>
      <c r="G110" s="196">
        <f t="shared" si="14"/>
        <v>49661.7</v>
      </c>
    </row>
    <row r="111" spans="1:7" s="1" customFormat="1" ht="16.5" thickBot="1">
      <c r="A111" s="508" t="s">
        <v>650</v>
      </c>
      <c r="B111" s="508"/>
      <c r="C111" s="210">
        <f>SUM(C108:C110)</f>
        <v>3300000</v>
      </c>
      <c r="D111" s="210">
        <f>SUM(D108:D110)</f>
        <v>2927661.7</v>
      </c>
      <c r="E111" s="210">
        <f>SUM(E108:E110)</f>
        <v>2828000</v>
      </c>
      <c r="F111" s="210">
        <f>SUM(F108:F110)</f>
        <v>372338.3</v>
      </c>
      <c r="G111" s="210">
        <f>SUM(G108:G110)</f>
        <v>99661.7</v>
      </c>
    </row>
    <row r="112" spans="1:7" s="1" customFormat="1" ht="18" customHeight="1">
      <c r="A112" s="195" t="s">
        <v>803</v>
      </c>
      <c r="B112" s="132" t="s">
        <v>604</v>
      </c>
      <c r="C112" s="138">
        <f>SUM(' بيان تنفيد مصاريف التسيير'!F114)</f>
        <v>30000</v>
      </c>
      <c r="D112" s="138">
        <f>SUM(' بيان تنفيد مصاريف التسيير'!G114)</f>
        <v>29505</v>
      </c>
      <c r="E112" s="138">
        <f>SUM(' بيان تنفيد مصاريف التسيير'!H114)</f>
        <v>29505</v>
      </c>
      <c r="F112" s="138">
        <f t="shared" si="14"/>
        <v>495</v>
      </c>
      <c r="G112" s="196">
        <f t="shared" si="14"/>
        <v>0</v>
      </c>
    </row>
    <row r="113" spans="1:7" s="1" customFormat="1" ht="18" customHeight="1">
      <c r="A113" s="195" t="s">
        <v>550</v>
      </c>
      <c r="B113" s="132" t="s">
        <v>551</v>
      </c>
      <c r="C113" s="138">
        <f>SUM(' بيان تنفيد مصاريف التسيير'!F115)</f>
        <v>50000</v>
      </c>
      <c r="D113" s="138">
        <f>SUM(' بيان تنفيد مصاريف التسيير'!G115)</f>
        <v>48750</v>
      </c>
      <c r="E113" s="138">
        <f>SUM(' بيان تنفيد مصاريف التسيير'!H115)</f>
        <v>48750</v>
      </c>
      <c r="F113" s="138">
        <f t="shared" si="14"/>
        <v>1250</v>
      </c>
      <c r="G113" s="196">
        <f t="shared" si="14"/>
        <v>0</v>
      </c>
    </row>
    <row r="114" spans="1:7" s="1" customFormat="1" ht="18" customHeight="1" thickBot="1">
      <c r="A114" s="195" t="s">
        <v>552</v>
      </c>
      <c r="B114" s="132" t="s">
        <v>58</v>
      </c>
      <c r="C114" s="138">
        <f>SUM(' بيان تنفيد مصاريف التسيير'!F116)</f>
        <v>90000</v>
      </c>
      <c r="D114" s="138">
        <f>SUM(' بيان تنفيد مصاريف التسيير'!G116)</f>
        <v>85080</v>
      </c>
      <c r="E114" s="138">
        <f>SUM(' بيان تنفيد مصاريف التسيير'!H116)</f>
        <v>85080</v>
      </c>
      <c r="F114" s="138">
        <f t="shared" si="14"/>
        <v>4920</v>
      </c>
      <c r="G114" s="196">
        <f t="shared" si="14"/>
        <v>0</v>
      </c>
    </row>
    <row r="115" spans="1:7" s="165" customFormat="1" ht="24" customHeight="1" thickBot="1">
      <c r="A115" s="202" t="s">
        <v>104</v>
      </c>
      <c r="B115" s="202" t="s">
        <v>105</v>
      </c>
      <c r="C115" s="203" t="s">
        <v>106</v>
      </c>
      <c r="D115" s="203" t="s">
        <v>107</v>
      </c>
      <c r="E115" s="204" t="s">
        <v>108</v>
      </c>
      <c r="F115" s="203" t="s">
        <v>109</v>
      </c>
      <c r="G115" s="203" t="s">
        <v>110</v>
      </c>
    </row>
    <row r="116" spans="1:7" s="1" customFormat="1" ht="18" customHeight="1">
      <c r="A116" s="195" t="s">
        <v>553</v>
      </c>
      <c r="B116" s="132" t="s">
        <v>59</v>
      </c>
      <c r="C116" s="138">
        <f>SUM(' بيان تنفيد مصاريف التسيير'!F117)</f>
        <v>100000</v>
      </c>
      <c r="D116" s="138">
        <f>SUM(' بيان تنفيد مصاريف التسيير'!G117)</f>
        <v>98856</v>
      </c>
      <c r="E116" s="138">
        <f>SUM(' بيان تنفيد مصاريف التسيير'!H117)</f>
        <v>98856</v>
      </c>
      <c r="F116" s="138">
        <f t="shared" si="14"/>
        <v>1144</v>
      </c>
      <c r="G116" s="196">
        <f t="shared" si="14"/>
        <v>0</v>
      </c>
    </row>
    <row r="117" spans="1:7" s="1" customFormat="1" ht="18" customHeight="1">
      <c r="A117" s="195" t="s">
        <v>554</v>
      </c>
      <c r="B117" s="132" t="s">
        <v>60</v>
      </c>
      <c r="C117" s="138">
        <f>SUM(' بيان تنفيد مصاريف التسيير'!F118)</f>
        <v>220000</v>
      </c>
      <c r="D117" s="138">
        <f>SUM(' بيان تنفيد مصاريف التسيير'!G118)</f>
        <v>196395.09</v>
      </c>
      <c r="E117" s="138">
        <f>SUM(' بيان تنفيد مصاريف التسيير'!H118)</f>
        <v>195909</v>
      </c>
      <c r="F117" s="138">
        <f t="shared" si="14"/>
        <v>23604.910000000003</v>
      </c>
      <c r="G117" s="196">
        <f t="shared" si="14"/>
        <v>486.0899999999965</v>
      </c>
    </row>
    <row r="118" spans="1:7" s="1" customFormat="1" ht="18" customHeight="1" thickBot="1">
      <c r="A118" s="195" t="s">
        <v>555</v>
      </c>
      <c r="B118" s="132" t="s">
        <v>556</v>
      </c>
      <c r="C118" s="138">
        <f>SUM(' بيان تنفيد مصاريف التسيير'!F119)</f>
        <v>15000</v>
      </c>
      <c r="D118" s="138">
        <f>SUM(' بيان تنفيد مصاريف التسيير'!G119)</f>
        <v>13920</v>
      </c>
      <c r="E118" s="138">
        <f>SUM(' بيان تنفيد مصاريف التسيير'!H119)</f>
        <v>13920</v>
      </c>
      <c r="F118" s="138">
        <f t="shared" si="14"/>
        <v>1080</v>
      </c>
      <c r="G118" s="196">
        <f t="shared" si="14"/>
        <v>0</v>
      </c>
    </row>
    <row r="119" spans="1:7" s="1" customFormat="1" ht="16.5" thickBot="1">
      <c r="A119" s="508" t="s">
        <v>651</v>
      </c>
      <c r="B119" s="508"/>
      <c r="C119" s="210">
        <f>SUM(C112:C118)</f>
        <v>505000</v>
      </c>
      <c r="D119" s="210">
        <f>SUM(D112:D118)</f>
        <v>472506.08999999997</v>
      </c>
      <c r="E119" s="210">
        <f>SUM(E112:E118)</f>
        <v>472020</v>
      </c>
      <c r="F119" s="210">
        <f>SUM(F112:F118)</f>
        <v>32493.910000000003</v>
      </c>
      <c r="G119" s="210">
        <f>SUM(G112:G118)</f>
        <v>486.0899999999965</v>
      </c>
    </row>
    <row r="120" spans="1:7" s="1" customFormat="1" ht="14.25" customHeight="1">
      <c r="A120" s="195" t="s">
        <v>557</v>
      </c>
      <c r="B120" s="132" t="s">
        <v>61</v>
      </c>
      <c r="C120" s="138">
        <f>SUM(' بيان تنفيد مصاريف التسيير'!F121)</f>
        <v>100000</v>
      </c>
      <c r="D120" s="138">
        <f>SUM(' بيان تنفيد مصاريف التسيير'!G121)</f>
        <v>0</v>
      </c>
      <c r="E120" s="138">
        <f>SUM(' بيان تنفيد مصاريف التسيير'!H121)</f>
        <v>0</v>
      </c>
      <c r="F120" s="138">
        <f t="shared" si="14"/>
        <v>100000</v>
      </c>
      <c r="G120" s="196">
        <f t="shared" si="14"/>
        <v>0</v>
      </c>
    </row>
    <row r="121" spans="1:7" s="1" customFormat="1" ht="14.25" customHeight="1" thickBot="1">
      <c r="A121" s="195" t="s">
        <v>558</v>
      </c>
      <c r="B121" s="132" t="s">
        <v>62</v>
      </c>
      <c r="C121" s="138">
        <f>SUM(' بيان تنفيد مصاريف التسيير'!F122)</f>
        <v>50000</v>
      </c>
      <c r="D121" s="138">
        <f>SUM(' بيان تنفيد مصاريف التسيير'!G122)</f>
        <v>0</v>
      </c>
      <c r="E121" s="138">
        <f>SUM(' بيان تنفيد مصاريف التسيير'!H122)</f>
        <v>0</v>
      </c>
      <c r="F121" s="138">
        <f t="shared" si="14"/>
        <v>50000</v>
      </c>
      <c r="G121" s="196">
        <f t="shared" si="14"/>
        <v>0</v>
      </c>
    </row>
    <row r="122" spans="1:7" s="1" customFormat="1" ht="16.5" thickBot="1">
      <c r="A122" s="508" t="s">
        <v>676</v>
      </c>
      <c r="B122" s="508"/>
      <c r="C122" s="210">
        <f>SUM(C120:C121)</f>
        <v>150000</v>
      </c>
      <c r="D122" s="210">
        <f>SUM(D120:D121)</f>
        <v>0</v>
      </c>
      <c r="E122" s="210">
        <f>SUM(E120:E121)</f>
        <v>0</v>
      </c>
      <c r="F122" s="210">
        <f>SUM(F120:F121)</f>
        <v>150000</v>
      </c>
      <c r="G122" s="210">
        <f>SUM(G120:G121)</f>
        <v>0</v>
      </c>
    </row>
    <row r="123" spans="1:7" s="1" customFormat="1" ht="14.25" customHeight="1" thickBot="1">
      <c r="A123" s="195" t="s">
        <v>559</v>
      </c>
      <c r="B123" s="132" t="s">
        <v>61</v>
      </c>
      <c r="C123" s="138">
        <f>SUM(' بيان تنفيد مصاريف التسيير'!F124)</f>
        <v>0</v>
      </c>
      <c r="D123" s="138">
        <f>SUM(' بيان تنفيد مصاريف التسيير'!G124)</f>
        <v>0</v>
      </c>
      <c r="E123" s="138">
        <f>SUM(' بيان تنفيد مصاريف التسيير'!H124)</f>
        <v>0</v>
      </c>
      <c r="F123" s="138">
        <f t="shared" si="14"/>
        <v>0</v>
      </c>
      <c r="G123" s="196">
        <f t="shared" si="14"/>
        <v>0</v>
      </c>
    </row>
    <row r="124" spans="1:7" s="1" customFormat="1" ht="16.5" thickBot="1">
      <c r="A124" s="508" t="s">
        <v>677</v>
      </c>
      <c r="B124" s="508"/>
      <c r="C124" s="210">
        <f>SUM(C123)</f>
        <v>0</v>
      </c>
      <c r="D124" s="210">
        <f>SUM(D123)</f>
        <v>0</v>
      </c>
      <c r="E124" s="210">
        <f>SUM(E123)</f>
        <v>0</v>
      </c>
      <c r="F124" s="210">
        <f>SUM(F123)</f>
        <v>0</v>
      </c>
      <c r="G124" s="210">
        <f>SUM(G123)</f>
        <v>0</v>
      </c>
    </row>
    <row r="125" spans="1:7" s="1" customFormat="1" ht="15.75" customHeight="1">
      <c r="A125" s="195" t="s">
        <v>561</v>
      </c>
      <c r="B125" s="132" t="s">
        <v>562</v>
      </c>
      <c r="C125" s="138">
        <f>SUM(' بيان تنفيد مصاريف التسيير'!F126)</f>
        <v>0</v>
      </c>
      <c r="D125" s="138">
        <f>SUM(' بيان تنفيد مصاريف التسيير'!G126)</f>
        <v>0</v>
      </c>
      <c r="E125" s="138">
        <f>SUM(' بيان تنفيد مصاريف التسيير'!H126)</f>
        <v>0</v>
      </c>
      <c r="F125" s="138">
        <f t="shared" si="14"/>
        <v>0</v>
      </c>
      <c r="G125" s="196">
        <f t="shared" si="14"/>
        <v>0</v>
      </c>
    </row>
    <row r="126" spans="1:7" s="1" customFormat="1" ht="15.75" customHeight="1">
      <c r="A126" s="195" t="s">
        <v>563</v>
      </c>
      <c r="B126" s="132" t="s">
        <v>114</v>
      </c>
      <c r="C126" s="138">
        <f>SUM(' بيان تنفيد مصاريف التسيير'!F127)</f>
        <v>305300.93</v>
      </c>
      <c r="D126" s="138">
        <f>SUM(' بيان تنفيد مصاريف التسيير'!G127)</f>
        <v>128547.55</v>
      </c>
      <c r="E126" s="138">
        <f>SUM(' بيان تنفيد مصاريف التسيير'!H127)</f>
        <v>128547.55</v>
      </c>
      <c r="F126" s="138">
        <f t="shared" si="14"/>
        <v>176753.38</v>
      </c>
      <c r="G126" s="196">
        <f t="shared" si="14"/>
        <v>0</v>
      </c>
    </row>
    <row r="127" spans="1:7" s="1" customFormat="1" ht="15.75" customHeight="1">
      <c r="A127" s="195" t="s">
        <v>564</v>
      </c>
      <c r="B127" s="132" t="s">
        <v>63</v>
      </c>
      <c r="C127" s="138">
        <f>SUM(' بيان تنفيد مصاريف التسيير'!F130)</f>
        <v>70000</v>
      </c>
      <c r="D127" s="138">
        <f>SUM(' بيان تنفيد مصاريف التسيير'!G130)</f>
        <v>68320.44</v>
      </c>
      <c r="E127" s="138">
        <f>SUM(' بيان تنفيد مصاريف التسيير'!H130)</f>
        <v>0</v>
      </c>
      <c r="F127" s="138">
        <f t="shared" si="14"/>
        <v>1679.5599999999977</v>
      </c>
      <c r="G127" s="196">
        <f t="shared" si="14"/>
        <v>68320.44</v>
      </c>
    </row>
    <row r="128" spans="1:7" s="1" customFormat="1" ht="15.75" customHeight="1" thickBot="1">
      <c r="A128" s="195" t="s">
        <v>728</v>
      </c>
      <c r="B128" s="132" t="s">
        <v>64</v>
      </c>
      <c r="C128" s="138">
        <f>SUM(' بيان تنفيد مصاريف التسيير'!F131)</f>
        <v>373500</v>
      </c>
      <c r="D128" s="138">
        <f>SUM(' بيان تنفيد مصاريف التسيير'!G131)</f>
        <v>345500</v>
      </c>
      <c r="E128" s="138">
        <f>SUM(' بيان تنفيد مصاريف التسيير'!H131)</f>
        <v>240000</v>
      </c>
      <c r="F128" s="138">
        <f t="shared" si="14"/>
        <v>28000</v>
      </c>
      <c r="G128" s="196">
        <f t="shared" si="14"/>
        <v>105500</v>
      </c>
    </row>
    <row r="129" spans="1:7" s="1" customFormat="1" ht="16.5" thickBot="1">
      <c r="A129" s="508" t="s">
        <v>653</v>
      </c>
      <c r="B129" s="508"/>
      <c r="C129" s="210">
        <f>SUM(C125:C128)</f>
        <v>748800.9299999999</v>
      </c>
      <c r="D129" s="210">
        <f>SUM(D125:D128)</f>
        <v>542367.99</v>
      </c>
      <c r="E129" s="210">
        <f>SUM(E125:E128)</f>
        <v>368547.55</v>
      </c>
      <c r="F129" s="210">
        <f>SUM(F125:F128)</f>
        <v>206432.94</v>
      </c>
      <c r="G129" s="210">
        <f>SUM(G125:G128)</f>
        <v>173820.44</v>
      </c>
    </row>
    <row r="130" spans="1:7" s="1" customFormat="1" ht="16.5" customHeight="1">
      <c r="A130" s="195" t="s">
        <v>567</v>
      </c>
      <c r="B130" s="132" t="s">
        <v>65</v>
      </c>
      <c r="C130" s="138">
        <f>SUM(' بيان تنفيد مصاريف التسيير'!F133)</f>
        <v>150922.2</v>
      </c>
      <c r="D130" s="138">
        <f>SUM(' بيان تنفيد مصاريف التسيير'!G133)</f>
        <v>136246.81</v>
      </c>
      <c r="E130" s="138">
        <f>SUM(' بيان تنفيد مصاريف التسيير'!H133)</f>
        <v>65.41</v>
      </c>
      <c r="F130" s="138">
        <f t="shared" si="14"/>
        <v>14675.390000000014</v>
      </c>
      <c r="G130" s="196">
        <f t="shared" si="14"/>
        <v>136181.4</v>
      </c>
    </row>
    <row r="131" spans="1:7" s="1" customFormat="1" ht="16.5" customHeight="1" thickBot="1">
      <c r="A131" s="195" t="s">
        <v>824</v>
      </c>
      <c r="B131" s="132" t="s">
        <v>825</v>
      </c>
      <c r="C131" s="138">
        <f>SUM(' بيان تنفيد مصاريف التسيير'!F134)</f>
        <v>100000</v>
      </c>
      <c r="D131" s="138">
        <f>SUM(' بيان تنفيد مصاريف التسيير'!G134)</f>
        <v>0</v>
      </c>
      <c r="E131" s="138">
        <f>SUM(' بيان تنفيد مصاريف التسيير'!H134)</f>
        <v>0</v>
      </c>
      <c r="F131" s="138">
        <f>C131-D131</f>
        <v>100000</v>
      </c>
      <c r="G131" s="196">
        <f>D131-E131</f>
        <v>0</v>
      </c>
    </row>
    <row r="132" spans="1:7" s="1" customFormat="1" ht="16.5" thickBot="1">
      <c r="A132" s="508" t="s">
        <v>678</v>
      </c>
      <c r="B132" s="508"/>
      <c r="C132" s="210">
        <f>SUM(C130:C131)</f>
        <v>250922.2</v>
      </c>
      <c r="D132" s="210">
        <f>SUM(D130:D131)</f>
        <v>136246.81</v>
      </c>
      <c r="E132" s="210">
        <f>SUM(E130:E131)</f>
        <v>65.41</v>
      </c>
      <c r="F132" s="210">
        <f>SUM(F130:F131)</f>
        <v>114675.39000000001</v>
      </c>
      <c r="G132" s="210">
        <f>SUM(G130:G131)</f>
        <v>136181.4</v>
      </c>
    </row>
    <row r="133" spans="1:8" s="140" customFormat="1" ht="15" customHeight="1" thickBot="1">
      <c r="A133" s="511" t="s">
        <v>84</v>
      </c>
      <c r="B133" s="511"/>
      <c r="C133" s="211">
        <f>C107+C111+C119+C122+C124+C129+C132</f>
        <v>7515570.53</v>
      </c>
      <c r="D133" s="211">
        <f>D107+D111+D119+D122+D124+D129+D132</f>
        <v>6358629.989999999</v>
      </c>
      <c r="E133" s="211">
        <f>E107+E111+E119+E122+E124+E129+E132</f>
        <v>5854632.96</v>
      </c>
      <c r="F133" s="211">
        <f>F107+F111+F119+F122+F124+F129+F132</f>
        <v>1156940.54</v>
      </c>
      <c r="G133" s="211">
        <f>G107+G111+G119+G122+G124+G129+G132</f>
        <v>503997.03</v>
      </c>
      <c r="H133" s="131"/>
    </row>
    <row r="134" spans="1:7" s="1" customFormat="1" ht="15.75" customHeight="1">
      <c r="A134" s="195" t="s">
        <v>568</v>
      </c>
      <c r="B134" s="132" t="s">
        <v>66</v>
      </c>
      <c r="C134" s="138">
        <f>SUM(' بيان تنفيد مصاريف التسيير'!F137)</f>
        <v>0</v>
      </c>
      <c r="D134" s="138">
        <f>SUM(' بيان تنفيد مصاريف التسيير'!G137)</f>
        <v>0</v>
      </c>
      <c r="E134" s="138">
        <f>SUM(' بيان تنفيد مصاريف التسيير'!H137)</f>
        <v>0</v>
      </c>
      <c r="F134" s="138">
        <f t="shared" si="14"/>
        <v>0</v>
      </c>
      <c r="G134" s="196">
        <f t="shared" si="14"/>
        <v>0</v>
      </c>
    </row>
    <row r="135" spans="1:7" s="1" customFormat="1" ht="15.75" customHeight="1">
      <c r="A135" s="195" t="s">
        <v>569</v>
      </c>
      <c r="B135" s="132" t="s">
        <v>570</v>
      </c>
      <c r="C135" s="138">
        <f>SUM(' بيان تنفيد مصاريف التسيير'!F138)</f>
        <v>0</v>
      </c>
      <c r="D135" s="138">
        <f>SUM(' بيان تنفيد مصاريف التسيير'!G138)</f>
        <v>0</v>
      </c>
      <c r="E135" s="138">
        <f>SUM(' بيان تنفيد مصاريف التسيير'!H138)</f>
        <v>0</v>
      </c>
      <c r="F135" s="138">
        <f t="shared" si="14"/>
        <v>0</v>
      </c>
      <c r="G135" s="196">
        <f t="shared" si="14"/>
        <v>0</v>
      </c>
    </row>
    <row r="136" spans="1:7" s="1" customFormat="1" ht="15.75" customHeight="1">
      <c r="A136" s="195" t="s">
        <v>571</v>
      </c>
      <c r="B136" s="132" t="s">
        <v>67</v>
      </c>
      <c r="C136" s="138">
        <f>SUM(' بيان تنفيد مصاريف التسيير'!F139)</f>
        <v>20000</v>
      </c>
      <c r="D136" s="138">
        <f>SUM(' بيان تنفيد مصاريف التسيير'!G139)</f>
        <v>0</v>
      </c>
      <c r="E136" s="138">
        <f>SUM(' بيان تنفيد مصاريف التسيير'!H139)</f>
        <v>0</v>
      </c>
      <c r="F136" s="138">
        <f t="shared" si="14"/>
        <v>20000</v>
      </c>
      <c r="G136" s="196">
        <f t="shared" si="14"/>
        <v>0</v>
      </c>
    </row>
    <row r="137" spans="1:7" s="1" customFormat="1" ht="15.75" customHeight="1">
      <c r="A137" s="195" t="s">
        <v>572</v>
      </c>
      <c r="B137" s="132" t="s">
        <v>68</v>
      </c>
      <c r="C137" s="138">
        <f>SUM(' بيان تنفيد مصاريف التسيير'!F140)</f>
        <v>310000</v>
      </c>
      <c r="D137" s="138">
        <f>SUM(' بيان تنفيد مصاريف التسيير'!G140)</f>
        <v>308772</v>
      </c>
      <c r="E137" s="138">
        <f>SUM(' بيان تنفيد مصاريف التسيير'!H140)</f>
        <v>109276.8</v>
      </c>
      <c r="F137" s="138">
        <f t="shared" si="14"/>
        <v>1228</v>
      </c>
      <c r="G137" s="196">
        <f t="shared" si="14"/>
        <v>199495.2</v>
      </c>
    </row>
    <row r="138" spans="1:7" s="1" customFormat="1" ht="15.75" customHeight="1">
      <c r="A138" s="195" t="s">
        <v>573</v>
      </c>
      <c r="B138" s="132" t="s">
        <v>574</v>
      </c>
      <c r="C138" s="138">
        <f>SUM(' بيان تنفيد مصاريف التسيير'!F141)</f>
        <v>61913.8</v>
      </c>
      <c r="D138" s="138">
        <f>SUM(' بيان تنفيد مصاريف التسيير'!G141)</f>
        <v>61913.8</v>
      </c>
      <c r="E138" s="138">
        <f>SUM(' بيان تنفيد مصاريف التسيير'!H141)</f>
        <v>0</v>
      </c>
      <c r="F138" s="138">
        <f t="shared" si="14"/>
        <v>0</v>
      </c>
      <c r="G138" s="196">
        <f t="shared" si="14"/>
        <v>61913.8</v>
      </c>
    </row>
    <row r="139" spans="1:7" s="1" customFormat="1" ht="15.75" customHeight="1">
      <c r="A139" s="195" t="s">
        <v>575</v>
      </c>
      <c r="B139" s="132" t="s">
        <v>576</v>
      </c>
      <c r="C139" s="138">
        <f>SUM(' بيان تنفيد مصاريف التسيير'!F142)</f>
        <v>41632.2</v>
      </c>
      <c r="D139" s="138">
        <f>SUM(' بيان تنفيد مصاريف التسيير'!G142)</f>
        <v>41632.2</v>
      </c>
      <c r="E139" s="138">
        <f>SUM(' بيان تنفيد مصاريف التسيير'!H142)</f>
        <v>0</v>
      </c>
      <c r="F139" s="138">
        <f t="shared" si="14"/>
        <v>0</v>
      </c>
      <c r="G139" s="196">
        <f t="shared" si="14"/>
        <v>41632.2</v>
      </c>
    </row>
    <row r="140" spans="1:7" s="1" customFormat="1" ht="15.75" customHeight="1">
      <c r="A140" s="195" t="s">
        <v>577</v>
      </c>
      <c r="B140" s="132" t="s">
        <v>69</v>
      </c>
      <c r="C140" s="138">
        <f>SUM(' بيان تنفيد مصاريف التسيير'!F143)</f>
        <v>209727.33</v>
      </c>
      <c r="D140" s="138">
        <f>SUM(' بيان تنفيد مصاريف التسيير'!G143)</f>
        <v>113253.49</v>
      </c>
      <c r="E140" s="138">
        <f>SUM(' بيان تنفيد مصاريف التسيير'!H143)</f>
        <v>11143.92</v>
      </c>
      <c r="F140" s="138">
        <f t="shared" si="14"/>
        <v>96473.83999999998</v>
      </c>
      <c r="G140" s="196">
        <f t="shared" si="14"/>
        <v>102109.57</v>
      </c>
    </row>
    <row r="141" spans="1:7" s="1" customFormat="1" ht="15.75" customHeight="1">
      <c r="A141" s="195" t="s">
        <v>578</v>
      </c>
      <c r="B141" s="128" t="s">
        <v>115</v>
      </c>
      <c r="C141" s="138">
        <f>SUM(' بيان تنفيد مصاريف التسيير'!F144)</f>
        <v>1230000</v>
      </c>
      <c r="D141" s="138">
        <f>SUM(' بيان تنفيد مصاريف التسيير'!G144)</f>
        <v>1228243.2</v>
      </c>
      <c r="E141" s="138">
        <f>SUM(' بيان تنفيد مصاريف التسيير'!H144)</f>
        <v>70652.77</v>
      </c>
      <c r="F141" s="138">
        <f t="shared" si="14"/>
        <v>1756.8000000000466</v>
      </c>
      <c r="G141" s="196">
        <f t="shared" si="14"/>
        <v>1157590.43</v>
      </c>
    </row>
    <row r="142" spans="1:7" s="1" customFormat="1" ht="15.75" customHeight="1">
      <c r="A142" s="195" t="s">
        <v>579</v>
      </c>
      <c r="B142" s="132" t="s">
        <v>70</v>
      </c>
      <c r="C142" s="138">
        <f>SUM(' بيان تنفيد مصاريف التسيير'!F145)</f>
        <v>40000</v>
      </c>
      <c r="D142" s="138">
        <f>SUM(' بيان تنفيد مصاريف التسيير'!G145)</f>
        <v>0</v>
      </c>
      <c r="E142" s="138">
        <f>SUM(' بيان تنفيد مصاريف التسيير'!H145)</f>
        <v>0</v>
      </c>
      <c r="F142" s="138">
        <f t="shared" si="14"/>
        <v>40000</v>
      </c>
      <c r="G142" s="196">
        <f t="shared" si="14"/>
        <v>0</v>
      </c>
    </row>
    <row r="143" spans="1:7" s="1" customFormat="1" ht="15.75" customHeight="1">
      <c r="A143" s="195" t="s">
        <v>580</v>
      </c>
      <c r="B143" s="132" t="s">
        <v>581</v>
      </c>
      <c r="C143" s="138">
        <f>SUM(' بيان تنفيد مصاريف التسيير'!F146)</f>
        <v>1968903.5</v>
      </c>
      <c r="D143" s="138">
        <f>SUM(' بيان تنفيد مصاريف التسيير'!G146)</f>
        <v>1648971.35</v>
      </c>
      <c r="E143" s="138">
        <f>SUM(' بيان تنفيد مصاريف التسيير'!H146)</f>
        <v>800188.43</v>
      </c>
      <c r="F143" s="138">
        <f t="shared" si="14"/>
        <v>319932.1499999999</v>
      </c>
      <c r="G143" s="196">
        <f t="shared" si="14"/>
        <v>848782.92</v>
      </c>
    </row>
    <row r="144" spans="1:7" s="1" customFormat="1" ht="15.75" customHeight="1">
      <c r="A144" s="195" t="s">
        <v>729</v>
      </c>
      <c r="B144" s="132" t="s">
        <v>71</v>
      </c>
      <c r="C144" s="138">
        <f>SUM(' بيان تنفيد مصاريف التسيير'!F147)</f>
        <v>200000</v>
      </c>
      <c r="D144" s="138">
        <f>SUM(' بيان تنفيد مصاريف التسيير'!G147)</f>
        <v>0</v>
      </c>
      <c r="E144" s="138">
        <f>SUM(' بيان تنفيد مصاريف التسيير'!H147)</f>
        <v>0</v>
      </c>
      <c r="F144" s="138">
        <f t="shared" si="14"/>
        <v>200000</v>
      </c>
      <c r="G144" s="196">
        <f t="shared" si="14"/>
        <v>0</v>
      </c>
    </row>
    <row r="145" spans="1:7" s="1" customFormat="1" ht="15.75" customHeight="1">
      <c r="A145" s="195" t="s">
        <v>582</v>
      </c>
      <c r="B145" s="132" t="s">
        <v>72</v>
      </c>
      <c r="C145" s="138">
        <f>SUM(' بيان تنفيد مصاريف التسيير'!F148)</f>
        <v>40000</v>
      </c>
      <c r="D145" s="138">
        <f>SUM(' بيان تنفيد مصاريف التسيير'!G148)</f>
        <v>0</v>
      </c>
      <c r="E145" s="138">
        <f>SUM(' بيان تنفيد مصاريف التسيير'!H148)</f>
        <v>0</v>
      </c>
      <c r="F145" s="138">
        <f t="shared" si="14"/>
        <v>40000</v>
      </c>
      <c r="G145" s="196">
        <f t="shared" si="14"/>
        <v>0</v>
      </c>
    </row>
    <row r="146" spans="1:7" s="1" customFormat="1" ht="15.75" customHeight="1" thickBot="1">
      <c r="A146" s="195" t="s">
        <v>826</v>
      </c>
      <c r="B146" s="132" t="s">
        <v>827</v>
      </c>
      <c r="C146" s="138">
        <f>SUM(' بيان تنفيد مصاريف التسيير'!F149)</f>
        <v>50000</v>
      </c>
      <c r="D146" s="138">
        <f>SUM(' بيان تنفيد مصاريف التسيير'!G149)</f>
        <v>0</v>
      </c>
      <c r="E146" s="138">
        <f>SUM(' بيان تنفيد مصاريف التسيير'!H149)</f>
        <v>0</v>
      </c>
      <c r="F146" s="138">
        <f>C146-D146</f>
        <v>50000</v>
      </c>
      <c r="G146" s="196">
        <f>D146-E146</f>
        <v>0</v>
      </c>
    </row>
    <row r="147" spans="1:7" s="1" customFormat="1" ht="16.5" thickBot="1">
      <c r="A147" s="508" t="s">
        <v>649</v>
      </c>
      <c r="B147" s="508"/>
      <c r="C147" s="210">
        <f>SUM(C134:C146)</f>
        <v>4172176.83</v>
      </c>
      <c r="D147" s="210">
        <f>SUM(D134:D146)</f>
        <v>3402786.04</v>
      </c>
      <c r="E147" s="210">
        <f>SUM(E134:E146)</f>
        <v>991261.92</v>
      </c>
      <c r="F147" s="210">
        <f>SUM(F134:F146)</f>
        <v>769390.7899999999</v>
      </c>
      <c r="G147" s="210">
        <f>SUM(G134:G146)</f>
        <v>2411524.12</v>
      </c>
    </row>
    <row r="148" spans="1:7" s="1" customFormat="1" ht="15" customHeight="1">
      <c r="A148" s="195" t="s">
        <v>757</v>
      </c>
      <c r="B148" s="128" t="s">
        <v>828</v>
      </c>
      <c r="C148" s="138">
        <f>SUM(' بيان تنفيد مصاريف التسيير'!F151)</f>
        <v>0</v>
      </c>
      <c r="D148" s="138">
        <f>SUM(' بيان تنفيد مصاريف التسيير'!G151)</f>
        <v>0</v>
      </c>
      <c r="E148" s="138">
        <f>SUM(' بيان تنفيد مصاريف التسيير'!H151)</f>
        <v>0</v>
      </c>
      <c r="F148" s="138">
        <f>C148-D148</f>
        <v>0</v>
      </c>
      <c r="G148" s="196">
        <f>D148-E148</f>
        <v>0</v>
      </c>
    </row>
    <row r="149" spans="1:7" s="1" customFormat="1" ht="15" customHeight="1">
      <c r="A149" s="195" t="s">
        <v>829</v>
      </c>
      <c r="B149" s="128" t="s">
        <v>830</v>
      </c>
      <c r="C149" s="138">
        <f>SUM(' بيان تنفيد مصاريف التسيير'!F152)</f>
        <v>0</v>
      </c>
      <c r="D149" s="138">
        <f>SUM(' بيان تنفيد مصاريف التسيير'!G152)</f>
        <v>0</v>
      </c>
      <c r="E149" s="138">
        <f>SUM(' بيان تنفيد مصاريف التسيير'!H152)</f>
        <v>0</v>
      </c>
      <c r="F149" s="138">
        <f>C149-D149</f>
        <v>0</v>
      </c>
      <c r="G149" s="196">
        <f>D149-E149</f>
        <v>0</v>
      </c>
    </row>
    <row r="150" spans="1:7" s="1" customFormat="1" ht="15" customHeight="1" thickBot="1">
      <c r="A150" s="195" t="s">
        <v>583</v>
      </c>
      <c r="B150" s="128" t="s">
        <v>586</v>
      </c>
      <c r="C150" s="138">
        <f>SUM(' بيان تنفيد مصاريف التسيير'!F153)</f>
        <v>0</v>
      </c>
      <c r="D150" s="138">
        <f>SUM(' بيان تنفيد مصاريف التسيير'!G153)</f>
        <v>0</v>
      </c>
      <c r="E150" s="138">
        <f>SUM(' بيان تنفيد مصاريف التسيير'!H153)</f>
        <v>0</v>
      </c>
      <c r="F150" s="138">
        <f t="shared" si="14"/>
        <v>0</v>
      </c>
      <c r="G150" s="196">
        <f t="shared" si="14"/>
        <v>0</v>
      </c>
    </row>
    <row r="151" spans="1:7" s="165" customFormat="1" ht="24" customHeight="1" thickBot="1">
      <c r="A151" s="202" t="s">
        <v>104</v>
      </c>
      <c r="B151" s="202" t="s">
        <v>105</v>
      </c>
      <c r="C151" s="203" t="s">
        <v>106</v>
      </c>
      <c r="D151" s="203" t="s">
        <v>107</v>
      </c>
      <c r="E151" s="204" t="s">
        <v>108</v>
      </c>
      <c r="F151" s="203" t="s">
        <v>109</v>
      </c>
      <c r="G151" s="203" t="s">
        <v>110</v>
      </c>
    </row>
    <row r="152" spans="1:7" s="1" customFormat="1" ht="15" customHeight="1">
      <c r="A152" s="195" t="s">
        <v>584</v>
      </c>
      <c r="B152" s="132" t="s">
        <v>73</v>
      </c>
      <c r="C152" s="138">
        <f>SUM(' بيان تنفيد مصاريف التسيير'!F154)</f>
        <v>1200000</v>
      </c>
      <c r="D152" s="138">
        <f>SUM(' بيان تنفيد مصاريف التسيير'!G154)</f>
        <v>1124609.7</v>
      </c>
      <c r="E152" s="138">
        <f>SUM(' بيان تنفيد مصاريف التسيير'!H154)</f>
        <v>1124609.7</v>
      </c>
      <c r="F152" s="138">
        <f>C152-D152</f>
        <v>75390.30000000005</v>
      </c>
      <c r="G152" s="196">
        <f t="shared" si="14"/>
        <v>0</v>
      </c>
    </row>
    <row r="153" spans="1:7" s="1" customFormat="1" ht="15" customHeight="1" thickBot="1">
      <c r="A153" s="195" t="s">
        <v>585</v>
      </c>
      <c r="B153" s="132" t="s">
        <v>74</v>
      </c>
      <c r="C153" s="138">
        <f>SUM(' بيان تنفيد مصاريف التسيير'!F155)</f>
        <v>14000000</v>
      </c>
      <c r="D153" s="138">
        <f>SUM(' بيان تنفيد مصاريف التسيير'!G155)</f>
        <v>14000000</v>
      </c>
      <c r="E153" s="138">
        <f>SUM(' بيان تنفيد مصاريف التسيير'!H155)</f>
        <v>14000000</v>
      </c>
      <c r="F153" s="138">
        <f t="shared" si="14"/>
        <v>0</v>
      </c>
      <c r="G153" s="196">
        <f t="shared" si="14"/>
        <v>0</v>
      </c>
    </row>
    <row r="154" spans="1:7" s="1" customFormat="1" ht="16.5" thickBot="1">
      <c r="A154" s="508" t="s">
        <v>650</v>
      </c>
      <c r="B154" s="508"/>
      <c r="C154" s="210">
        <f>SUM(C148:C153)</f>
        <v>15200000</v>
      </c>
      <c r="D154" s="210">
        <f>SUM(D148:D153)</f>
        <v>15124609.7</v>
      </c>
      <c r="E154" s="210">
        <f>SUM(E148:E153)</f>
        <v>15124609.7</v>
      </c>
      <c r="F154" s="210">
        <f>SUM(F148:F153)</f>
        <v>75390.30000000005</v>
      </c>
      <c r="G154" s="210">
        <f>SUM(G148:G153)</f>
        <v>0</v>
      </c>
    </row>
    <row r="155" spans="1:7" s="1" customFormat="1" ht="14.25" customHeight="1">
      <c r="A155" s="195" t="s">
        <v>587</v>
      </c>
      <c r="B155" s="132" t="s">
        <v>588</v>
      </c>
      <c r="C155" s="138">
        <f>SUM(' بيان تنفيد مصاريف التسيير'!F159)</f>
        <v>52000</v>
      </c>
      <c r="D155" s="138">
        <f>SUM(' بيان تنفيد مصاريف التسيير'!G159)</f>
        <v>52000</v>
      </c>
      <c r="E155" s="138">
        <f>SUM(' بيان تنفيد مصاريف التسيير'!H159)</f>
        <v>52000</v>
      </c>
      <c r="F155" s="138">
        <f t="shared" si="14"/>
        <v>0</v>
      </c>
      <c r="G155" s="196">
        <f t="shared" si="14"/>
        <v>0</v>
      </c>
    </row>
    <row r="156" spans="1:7" s="1" customFormat="1" ht="14.25" customHeight="1" thickBot="1">
      <c r="A156" s="195" t="s">
        <v>589</v>
      </c>
      <c r="B156" s="132" t="s">
        <v>590</v>
      </c>
      <c r="C156" s="138">
        <f>SUM(' بيان تنفيد مصاريف التسيير'!F160)</f>
        <v>50000</v>
      </c>
      <c r="D156" s="138">
        <f>SUM(' بيان تنفيد مصاريف التسيير'!G160)</f>
        <v>0</v>
      </c>
      <c r="E156" s="138">
        <f>SUM(' بيان تنفيد مصاريف التسيير'!H160)</f>
        <v>0</v>
      </c>
      <c r="F156" s="138">
        <f t="shared" si="14"/>
        <v>50000</v>
      </c>
      <c r="G156" s="196">
        <f t="shared" si="14"/>
        <v>0</v>
      </c>
    </row>
    <row r="157" spans="1:7" s="1" customFormat="1" ht="16.5" thickBot="1">
      <c r="A157" s="508" t="s">
        <v>651</v>
      </c>
      <c r="B157" s="508"/>
      <c r="C157" s="210">
        <f>SUM(C155:C156)</f>
        <v>102000</v>
      </c>
      <c r="D157" s="210">
        <f>SUM(D155:D156)</f>
        <v>52000</v>
      </c>
      <c r="E157" s="210">
        <f>SUM(E155:E156)</f>
        <v>52000</v>
      </c>
      <c r="F157" s="210">
        <f>SUM(F155:F156)</f>
        <v>50000</v>
      </c>
      <c r="G157" s="210">
        <f>SUM(G155:G156)</f>
        <v>0</v>
      </c>
    </row>
    <row r="158" spans="1:8" s="140" customFormat="1" ht="15" customHeight="1" thickBot="1">
      <c r="A158" s="511" t="s">
        <v>85</v>
      </c>
      <c r="B158" s="511"/>
      <c r="C158" s="211">
        <f>C147+C154+C157</f>
        <v>19474176.83</v>
      </c>
      <c r="D158" s="211">
        <f>D147+D154+D157</f>
        <v>18579395.74</v>
      </c>
      <c r="E158" s="211">
        <f>E147+E154+E157</f>
        <v>16167871.62</v>
      </c>
      <c r="F158" s="211">
        <f>F147+F154+F157</f>
        <v>894781.09</v>
      </c>
      <c r="G158" s="211">
        <f>G147+G154+G157</f>
        <v>2411524.12</v>
      </c>
      <c r="H158" s="131"/>
    </row>
    <row r="159" spans="1:7" s="1" customFormat="1" ht="16.5" customHeight="1">
      <c r="A159" s="195" t="s">
        <v>591</v>
      </c>
      <c r="B159" s="132" t="s">
        <v>91</v>
      </c>
      <c r="C159" s="138">
        <f>SUM(' بيان تنفيد مصاريف التسيير'!F163)</f>
        <v>50899.01</v>
      </c>
      <c r="D159" s="138">
        <f>SUM(' بيان تنفيد مصاريف التسيير'!G163)</f>
        <v>10196.84</v>
      </c>
      <c r="E159" s="138">
        <f>SUM(' بيان تنفيد مصاريف التسيير'!H163)</f>
        <v>4879.9</v>
      </c>
      <c r="F159" s="138">
        <f t="shared" si="14"/>
        <v>40702.17</v>
      </c>
      <c r="G159" s="196">
        <f t="shared" si="14"/>
        <v>5316.9400000000005</v>
      </c>
    </row>
    <row r="160" spans="1:7" s="1" customFormat="1" ht="16.5" customHeight="1">
      <c r="A160" s="195" t="s">
        <v>592</v>
      </c>
      <c r="B160" s="132" t="s">
        <v>92</v>
      </c>
      <c r="C160" s="138">
        <f>SUM(' بيان تنفيد مصاريف التسيير'!F164)</f>
        <v>50000</v>
      </c>
      <c r="D160" s="138">
        <f>SUM(' بيان تنفيد مصاريف التسيير'!G164)</f>
        <v>0</v>
      </c>
      <c r="E160" s="138">
        <f>SUM(' بيان تنفيد مصاريف التسيير'!H164)</f>
        <v>0</v>
      </c>
      <c r="F160" s="138">
        <f t="shared" si="14"/>
        <v>50000</v>
      </c>
      <c r="G160" s="196">
        <f t="shared" si="14"/>
        <v>0</v>
      </c>
    </row>
    <row r="161" spans="1:7" s="1" customFormat="1" ht="16.5" customHeight="1">
      <c r="A161" s="195" t="s">
        <v>593</v>
      </c>
      <c r="B161" s="128" t="s">
        <v>594</v>
      </c>
      <c r="C161" s="138">
        <f>SUM(' بيان تنفيد مصاريف التسيير'!F165)</f>
        <v>7063389</v>
      </c>
      <c r="D161" s="138">
        <f>SUM(' بيان تنفيد مصاريف التسيير'!G165)</f>
        <v>7058429</v>
      </c>
      <c r="E161" s="138">
        <f>SUM(' بيان تنفيد مصاريف التسيير'!H165)</f>
        <v>4153779</v>
      </c>
      <c r="F161" s="138">
        <f t="shared" si="14"/>
        <v>4960</v>
      </c>
      <c r="G161" s="196">
        <f t="shared" si="14"/>
        <v>2904650</v>
      </c>
    </row>
    <row r="162" spans="1:7" s="1" customFormat="1" ht="16.5" customHeight="1" thickBot="1">
      <c r="A162" s="195" t="s">
        <v>595</v>
      </c>
      <c r="B162" s="132" t="s">
        <v>596</v>
      </c>
      <c r="C162" s="138">
        <f>SUM(' بيان تنفيد مصاريف التسيير'!F166)</f>
        <v>367996</v>
      </c>
      <c r="D162" s="138">
        <f>SUM(' بيان تنفيد مصاريف التسيير'!G166)</f>
        <v>121639.75</v>
      </c>
      <c r="E162" s="138">
        <f>SUM(' بيان تنفيد مصاريف التسيير'!H166)</f>
        <v>72973.75</v>
      </c>
      <c r="F162" s="138">
        <f t="shared" si="14"/>
        <v>246356.25</v>
      </c>
      <c r="G162" s="196">
        <f t="shared" si="14"/>
        <v>48666</v>
      </c>
    </row>
    <row r="163" spans="1:7" s="1" customFormat="1" ht="16.5" thickBot="1">
      <c r="A163" s="508" t="s">
        <v>649</v>
      </c>
      <c r="B163" s="508"/>
      <c r="C163" s="210">
        <f>SUM(C159:C162)</f>
        <v>7532284.01</v>
      </c>
      <c r="D163" s="210">
        <f>SUM(D159:D162)</f>
        <v>7190265.59</v>
      </c>
      <c r="E163" s="210">
        <f>SUM(E159:E162)</f>
        <v>4231632.65</v>
      </c>
      <c r="F163" s="210">
        <f>SUM(F159:F162)</f>
        <v>342018.42</v>
      </c>
      <c r="G163" s="210">
        <f>SUM(G159:G162)</f>
        <v>2958632.94</v>
      </c>
    </row>
    <row r="164" spans="1:7" s="1" customFormat="1" ht="21" customHeight="1" thickBot="1">
      <c r="A164" s="195" t="s">
        <v>597</v>
      </c>
      <c r="B164" s="132" t="s">
        <v>75</v>
      </c>
      <c r="C164" s="138">
        <f>SUM(' بيان تنفيد مصاريف التسيير'!F168)</f>
        <v>0</v>
      </c>
      <c r="D164" s="138">
        <f>SUM(' بيان تنفيد مصاريف التسيير'!G168)</f>
        <v>0</v>
      </c>
      <c r="E164" s="138">
        <f>SUM(' بيان تنفيد مصاريف التسيير'!H168)</f>
        <v>0</v>
      </c>
      <c r="F164" s="138">
        <f t="shared" si="14"/>
        <v>0</v>
      </c>
      <c r="G164" s="196">
        <f t="shared" si="14"/>
        <v>0</v>
      </c>
    </row>
    <row r="165" spans="1:7" s="1" customFormat="1" ht="16.5" thickBot="1">
      <c r="A165" s="508" t="s">
        <v>650</v>
      </c>
      <c r="B165" s="508"/>
      <c r="C165" s="210">
        <f>SUM(C164)</f>
        <v>0</v>
      </c>
      <c r="D165" s="210">
        <f>SUM(D164)</f>
        <v>0</v>
      </c>
      <c r="E165" s="210">
        <f>SUM(E164)</f>
        <v>0</v>
      </c>
      <c r="F165" s="210">
        <f>SUM(F164)</f>
        <v>0</v>
      </c>
      <c r="G165" s="210">
        <f>SUM(G164)</f>
        <v>0</v>
      </c>
    </row>
    <row r="166" spans="1:7" s="1" customFormat="1" ht="19.5" customHeight="1">
      <c r="A166" s="195" t="s">
        <v>598</v>
      </c>
      <c r="B166" s="132" t="s">
        <v>599</v>
      </c>
      <c r="C166" s="138">
        <f>SUM(' بيان تنفيد مصاريف التسيير'!F170)</f>
        <v>642005</v>
      </c>
      <c r="D166" s="138">
        <f>SUM(' بيان تنفيد مصاريف التسيير'!G170)</f>
        <v>642005</v>
      </c>
      <c r="E166" s="138">
        <f>SUM(' بيان تنفيد مصاريف التسيير'!H170)</f>
        <v>642005</v>
      </c>
      <c r="F166" s="138">
        <f t="shared" si="14"/>
        <v>0</v>
      </c>
      <c r="G166" s="196">
        <f t="shared" si="14"/>
        <v>0</v>
      </c>
    </row>
    <row r="167" spans="1:7" s="1" customFormat="1" ht="30" customHeight="1">
      <c r="A167" s="195" t="s">
        <v>600</v>
      </c>
      <c r="B167" s="132" t="s">
        <v>971</v>
      </c>
      <c r="C167" s="138">
        <f>SUM(' بيان تنفيد مصاريف التسيير'!F171)</f>
        <v>4160000</v>
      </c>
      <c r="D167" s="138">
        <f>SUM(' بيان تنفيد مصاريف التسيير'!G171)</f>
        <v>0</v>
      </c>
      <c r="E167" s="138">
        <f>SUM(' بيان تنفيد مصاريف التسيير'!H171)</f>
        <v>0</v>
      </c>
      <c r="F167" s="138">
        <f t="shared" si="14"/>
        <v>4160000</v>
      </c>
      <c r="G167" s="196">
        <f t="shared" si="14"/>
        <v>0</v>
      </c>
    </row>
    <row r="168" spans="1:7" s="1" customFormat="1" ht="26.25" customHeight="1">
      <c r="A168" s="126" t="s">
        <v>730</v>
      </c>
      <c r="B168" s="128" t="s">
        <v>601</v>
      </c>
      <c r="C168" s="138">
        <f>SUM(' بيان تنفيد مصاريف التسيير'!F172)</f>
        <v>1142574</v>
      </c>
      <c r="D168" s="138">
        <f>SUM(' بيان تنفيد مصاريف التسيير'!G172)</f>
        <v>1101240</v>
      </c>
      <c r="E168" s="138">
        <f>SUM(' بيان تنفيد مصاريف التسيير'!H172)</f>
        <v>1101240</v>
      </c>
      <c r="F168" s="138">
        <f aca="true" t="shared" si="15" ref="F168:G170">C168-D168</f>
        <v>41334</v>
      </c>
      <c r="G168" s="196">
        <f t="shared" si="15"/>
        <v>0</v>
      </c>
    </row>
    <row r="169" spans="1:7" s="1" customFormat="1" ht="26.25" customHeight="1">
      <c r="A169" s="126" t="s">
        <v>731</v>
      </c>
      <c r="B169" s="128" t="s">
        <v>607</v>
      </c>
      <c r="C169" s="138">
        <f>SUM(' بيان تنفيد مصاريف التسيير'!F173)</f>
        <v>1418680</v>
      </c>
      <c r="D169" s="138">
        <f>SUM(' بيان تنفيد مصاريف التسيير'!G173)</f>
        <v>1418680</v>
      </c>
      <c r="E169" s="138">
        <f>SUM(' بيان تنفيد مصاريف التسيير'!H173)</f>
        <v>1418680</v>
      </c>
      <c r="F169" s="138">
        <f t="shared" si="15"/>
        <v>0</v>
      </c>
      <c r="G169" s="196">
        <f t="shared" si="15"/>
        <v>0</v>
      </c>
    </row>
    <row r="170" spans="1:7" s="1" customFormat="1" ht="18" customHeight="1">
      <c r="A170" s="195" t="s">
        <v>805</v>
      </c>
      <c r="B170" s="128" t="s">
        <v>806</v>
      </c>
      <c r="C170" s="138">
        <f>SUM(' بيان تنفيد مصاريف التسيير'!F174)</f>
        <v>10000</v>
      </c>
      <c r="D170" s="138">
        <f>SUM(' بيان تنفيد مصاريف التسيير'!G174)</f>
        <v>0</v>
      </c>
      <c r="E170" s="138">
        <f>SUM(' بيان تنفيد مصاريف التسيير'!H174)</f>
        <v>0</v>
      </c>
      <c r="F170" s="138">
        <f t="shared" si="15"/>
        <v>10000</v>
      </c>
      <c r="G170" s="196">
        <f t="shared" si="15"/>
        <v>0</v>
      </c>
    </row>
    <row r="171" spans="1:7" s="1" customFormat="1" ht="15.75">
      <c r="A171" s="512" t="s">
        <v>710</v>
      </c>
      <c r="B171" s="513"/>
      <c r="C171" s="33">
        <f>SUM(C166:C170)</f>
        <v>7373259</v>
      </c>
      <c r="D171" s="33">
        <f>SUM(D166:D170)</f>
        <v>3161925</v>
      </c>
      <c r="E171" s="33">
        <f>SUM(E166:E170)</f>
        <v>3161925</v>
      </c>
      <c r="F171" s="33">
        <f>SUM(F166:F170)</f>
        <v>4211334</v>
      </c>
      <c r="G171" s="33">
        <f>SUM(G166:G170)</f>
        <v>0</v>
      </c>
    </row>
    <row r="172" spans="1:8" s="140" customFormat="1" ht="15" customHeight="1">
      <c r="A172" s="494" t="s">
        <v>87</v>
      </c>
      <c r="B172" s="495"/>
      <c r="C172" s="139">
        <f>C163+C165+C171</f>
        <v>14905543.01</v>
      </c>
      <c r="D172" s="139">
        <f>D163+D165+D171</f>
        <v>10352190.59</v>
      </c>
      <c r="E172" s="139">
        <f>E163+E165+E171</f>
        <v>7393557.65</v>
      </c>
      <c r="F172" s="139">
        <f>F163+F165+F171</f>
        <v>4553352.42</v>
      </c>
      <c r="G172" s="139">
        <f>G163+G165+G171</f>
        <v>2958632.94</v>
      </c>
      <c r="H172" s="131"/>
    </row>
    <row r="173" spans="1:7" s="1" customFormat="1" ht="16.5" customHeight="1">
      <c r="A173" s="195" t="s">
        <v>603</v>
      </c>
      <c r="B173" s="127" t="s">
        <v>76</v>
      </c>
      <c r="C173" s="138">
        <f>SUM(' بيان تنفيد مصاريف التسيير'!F177)</f>
        <v>44265177.43</v>
      </c>
      <c r="D173" s="138">
        <f>SUM(' بيان تنفيد مصاريف التسيير'!G177)</f>
        <v>44265177.43</v>
      </c>
      <c r="E173" s="138">
        <f>SUM(' بيان تنفيد مصاريف التسيير'!H177)</f>
        <v>44265177.43</v>
      </c>
      <c r="F173" s="138">
        <f>C173-D173</f>
        <v>0</v>
      </c>
      <c r="G173" s="196">
        <f t="shared" si="14"/>
        <v>0</v>
      </c>
    </row>
    <row r="174" spans="1:8" s="140" customFormat="1" ht="15" customHeight="1">
      <c r="A174" s="494" t="s">
        <v>88</v>
      </c>
      <c r="B174" s="495"/>
      <c r="C174" s="139">
        <f>SUM(C173:C173)</f>
        <v>44265177.43</v>
      </c>
      <c r="D174" s="139">
        <f>SUM(D173:D173)</f>
        <v>44265177.43</v>
      </c>
      <c r="E174" s="139">
        <f>SUM(E173:E173)</f>
        <v>44265177.43</v>
      </c>
      <c r="F174" s="139">
        <f>SUM(F173:F173)</f>
        <v>0</v>
      </c>
      <c r="G174" s="139">
        <f>SUM(G173:G173)</f>
        <v>0</v>
      </c>
      <c r="H174" s="131"/>
    </row>
    <row r="175" spans="1:9" s="140" customFormat="1" ht="29.25" customHeight="1" thickBot="1">
      <c r="A175" s="496" t="s">
        <v>89</v>
      </c>
      <c r="B175" s="497"/>
      <c r="C175" s="197">
        <f>C174+C172+C158+C133+C100</f>
        <v>137545486.77</v>
      </c>
      <c r="D175" s="197">
        <f>D174+D172+D158+D133+D100</f>
        <v>126083202.27999999</v>
      </c>
      <c r="E175" s="197">
        <f>E174+E172+E158+E133+E100</f>
        <v>118528547.88</v>
      </c>
      <c r="F175" s="197">
        <f>F174+F172+F158+F133+F100</f>
        <v>11462284.490000002</v>
      </c>
      <c r="G175" s="197">
        <f>G174+G172+G158+G133+G100</f>
        <v>7554654.4</v>
      </c>
      <c r="I175" s="258"/>
    </row>
    <row r="176" spans="1:7" s="1" customFormat="1" ht="18.75">
      <c r="A176" s="17"/>
      <c r="B176" s="23"/>
      <c r="C176" s="14"/>
      <c r="D176" s="15"/>
      <c r="E176" s="15"/>
      <c r="F176" s="15"/>
      <c r="G176" s="15"/>
    </row>
    <row r="177" spans="1:7" s="1" customFormat="1" ht="18.75">
      <c r="A177" s="17"/>
      <c r="B177" s="23" t="s">
        <v>608</v>
      </c>
      <c r="C177" s="14"/>
      <c r="D177" s="15"/>
      <c r="E177" s="509" t="s">
        <v>609</v>
      </c>
      <c r="F177" s="509"/>
      <c r="G177" s="15"/>
    </row>
    <row r="178" spans="1:7" s="1" customFormat="1" ht="18.75">
      <c r="A178" s="17"/>
      <c r="B178" s="24" t="s">
        <v>98</v>
      </c>
      <c r="C178" s="14"/>
      <c r="D178" s="15"/>
      <c r="E178" s="510" t="s">
        <v>116</v>
      </c>
      <c r="F178" s="510"/>
      <c r="G178" s="15"/>
    </row>
  </sheetData>
  <sheetProtection/>
  <mergeCells count="29">
    <mergeCell ref="A163:B163"/>
    <mergeCell ref="A165:B165"/>
    <mergeCell ref="A171:B171"/>
    <mergeCell ref="A124:B124"/>
    <mergeCell ref="A129:B129"/>
    <mergeCell ref="A132:B132"/>
    <mergeCell ref="A147:B147"/>
    <mergeCell ref="A154:B154"/>
    <mergeCell ref="A157:B157"/>
    <mergeCell ref="E177:F177"/>
    <mergeCell ref="E178:F178"/>
    <mergeCell ref="A100:B100"/>
    <mergeCell ref="A133:B133"/>
    <mergeCell ref="A158:B158"/>
    <mergeCell ref="A172:B172"/>
    <mergeCell ref="A107:B107"/>
    <mergeCell ref="A111:B111"/>
    <mergeCell ref="A119:B119"/>
    <mergeCell ref="A122:B122"/>
    <mergeCell ref="A174:B174"/>
    <mergeCell ref="A175:B175"/>
    <mergeCell ref="A3:B3"/>
    <mergeCell ref="A4:B4"/>
    <mergeCell ref="A8:G9"/>
    <mergeCell ref="A10:G10"/>
    <mergeCell ref="A32:B32"/>
    <mergeCell ref="A50:B50"/>
    <mergeCell ref="A91:B91"/>
    <mergeCell ref="A99:B99"/>
  </mergeCells>
  <printOptions/>
  <pageMargins left="0.16" right="0.22" top="0.22" bottom="0.16" header="0.22" footer="0.16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L111"/>
  <sheetViews>
    <sheetView rightToLeft="1" zoomScalePageLayoutView="0" workbookViewId="0" topLeftCell="A1">
      <selection activeCell="G105" sqref="A1:G105"/>
    </sheetView>
  </sheetViews>
  <sheetFormatPr defaultColWidth="11.421875" defaultRowHeight="15"/>
  <cols>
    <col min="1" max="1" width="17.421875" style="21" customWidth="1"/>
    <col min="2" max="2" width="47.421875" style="21" customWidth="1"/>
    <col min="3" max="6" width="23.00390625" style="21" customWidth="1"/>
    <col min="7" max="7" width="22.57421875" style="21" customWidth="1"/>
    <col min="8" max="8" width="11.421875" style="1" customWidth="1"/>
    <col min="9" max="9" width="20.7109375" style="271" customWidth="1"/>
    <col min="12" max="12" width="17.8515625" style="0" customWidth="1"/>
  </cols>
  <sheetData>
    <row r="1" spans="1:9" s="1" customFormat="1" ht="15.75">
      <c r="A1" s="21"/>
      <c r="B1" s="21"/>
      <c r="C1" s="21"/>
      <c r="D1" s="21"/>
      <c r="E1" s="21"/>
      <c r="F1" s="21"/>
      <c r="G1" s="21"/>
      <c r="I1" s="271"/>
    </row>
    <row r="2" spans="1:9" s="1" customFormat="1" ht="15.75">
      <c r="A2" s="21"/>
      <c r="B2" s="21"/>
      <c r="C2" s="21"/>
      <c r="D2" s="21"/>
      <c r="E2" s="21"/>
      <c r="F2" s="21"/>
      <c r="G2" s="21"/>
      <c r="I2" s="271"/>
    </row>
    <row r="3" spans="1:9" s="1" customFormat="1" ht="15.75">
      <c r="A3" s="21"/>
      <c r="B3" s="21"/>
      <c r="C3" s="21"/>
      <c r="D3" s="21"/>
      <c r="E3" s="21"/>
      <c r="F3" s="21"/>
      <c r="G3" s="21"/>
      <c r="I3" s="271"/>
    </row>
    <row r="4" spans="1:9" s="1" customFormat="1" ht="15.75">
      <c r="A4" s="21"/>
      <c r="B4" s="21"/>
      <c r="C4" s="21"/>
      <c r="D4" s="21"/>
      <c r="E4" s="21"/>
      <c r="F4" s="21"/>
      <c r="G4" s="21"/>
      <c r="I4" s="271"/>
    </row>
    <row r="5" spans="1:9" s="1" customFormat="1" ht="15.75">
      <c r="A5" s="218"/>
      <c r="B5" s="218"/>
      <c r="C5" s="218"/>
      <c r="D5" s="28"/>
      <c r="E5" s="28"/>
      <c r="F5" s="28"/>
      <c r="G5" s="29"/>
      <c r="I5" s="271"/>
    </row>
    <row r="6" spans="1:9" s="1" customFormat="1" ht="15.75">
      <c r="A6" s="31"/>
      <c r="B6" s="31"/>
      <c r="C6" s="31"/>
      <c r="D6" s="28"/>
      <c r="E6" s="28"/>
      <c r="F6" s="28"/>
      <c r="G6" s="29"/>
      <c r="I6" s="271"/>
    </row>
    <row r="7" spans="1:9" s="1" customFormat="1" ht="15.75">
      <c r="A7" s="31"/>
      <c r="B7" s="31"/>
      <c r="C7" s="31"/>
      <c r="D7" s="28"/>
      <c r="E7" s="28"/>
      <c r="F7" s="28"/>
      <c r="G7" s="29"/>
      <c r="I7" s="271"/>
    </row>
    <row r="8" spans="1:9" s="1" customFormat="1" ht="0.75" customHeight="1" thickBot="1">
      <c r="A8" s="31"/>
      <c r="B8" s="31"/>
      <c r="C8" s="31"/>
      <c r="D8" s="28"/>
      <c r="E8" s="28"/>
      <c r="F8" s="28"/>
      <c r="G8" s="21"/>
      <c r="I8" s="271"/>
    </row>
    <row r="9" spans="1:9" s="1" customFormat="1" ht="15" customHeight="1">
      <c r="A9" s="30"/>
      <c r="B9" s="517" t="s">
        <v>965</v>
      </c>
      <c r="C9" s="518"/>
      <c r="D9" s="518"/>
      <c r="E9" s="518"/>
      <c r="F9" s="518"/>
      <c r="G9" s="519"/>
      <c r="I9" s="271"/>
    </row>
    <row r="10" spans="1:9" s="1" customFormat="1" ht="15" customHeight="1">
      <c r="A10" s="31"/>
      <c r="B10" s="520"/>
      <c r="C10" s="521"/>
      <c r="D10" s="521"/>
      <c r="E10" s="521"/>
      <c r="F10" s="521"/>
      <c r="G10" s="522"/>
      <c r="I10" s="271"/>
    </row>
    <row r="11" spans="1:9" s="1" customFormat="1" ht="28.5" customHeight="1" thickBot="1">
      <c r="A11" s="142"/>
      <c r="B11" s="523" t="s">
        <v>672</v>
      </c>
      <c r="C11" s="524"/>
      <c r="D11" s="524"/>
      <c r="E11" s="524"/>
      <c r="F11" s="524"/>
      <c r="G11" s="525"/>
      <c r="I11" s="271"/>
    </row>
    <row r="12" spans="1:9" s="1" customFormat="1" ht="16.5" thickBot="1">
      <c r="A12" s="32"/>
      <c r="B12" s="32"/>
      <c r="C12" s="32"/>
      <c r="D12" s="32"/>
      <c r="E12" s="32"/>
      <c r="F12" s="32"/>
      <c r="G12" s="32"/>
      <c r="I12" s="272"/>
    </row>
    <row r="13" spans="1:9" s="1" customFormat="1" ht="26.25" customHeight="1" thickBot="1">
      <c r="A13" s="347" t="s">
        <v>117</v>
      </c>
      <c r="B13" s="348" t="s">
        <v>105</v>
      </c>
      <c r="C13" s="234" t="s">
        <v>118</v>
      </c>
      <c r="D13" s="347" t="s">
        <v>793</v>
      </c>
      <c r="E13" s="349" t="s">
        <v>336</v>
      </c>
      <c r="F13" s="349" t="s">
        <v>119</v>
      </c>
      <c r="G13" s="234" t="s">
        <v>94</v>
      </c>
      <c r="I13" s="272"/>
    </row>
    <row r="14" spans="1:9" s="1" customFormat="1" ht="17.25" customHeight="1">
      <c r="A14" s="344" t="s">
        <v>449</v>
      </c>
      <c r="B14" s="345" t="s">
        <v>769</v>
      </c>
      <c r="C14" s="346">
        <f>SUM(' بيان تنفيد مصاريف التجهيز '!G13)</f>
        <v>142916.42999999993</v>
      </c>
      <c r="D14" s="346">
        <f>SUM(' بيان تنفيد مصاريف التجهيز '!H13)</f>
        <v>130000</v>
      </c>
      <c r="E14" s="346">
        <f>SUM(' بيان تنفيد مصاريف التجهيز '!I13)</f>
        <v>127400</v>
      </c>
      <c r="F14" s="346">
        <v>0</v>
      </c>
      <c r="G14" s="346">
        <f>C14-E14</f>
        <v>15516.429999999935</v>
      </c>
      <c r="I14" s="271">
        <f>D14-E14</f>
        <v>2600</v>
      </c>
    </row>
    <row r="15" spans="1:9" s="1" customFormat="1" ht="17.25" customHeight="1">
      <c r="A15" s="161" t="s">
        <v>452</v>
      </c>
      <c r="B15" s="162" t="s">
        <v>77</v>
      </c>
      <c r="C15" s="25">
        <f>SUM(' بيان تنفيد مصاريف التجهيز '!G14)</f>
        <v>158843.39</v>
      </c>
      <c r="D15" s="25">
        <f>SUM(' بيان تنفيد مصاريف التجهيز '!H14)</f>
        <v>0</v>
      </c>
      <c r="E15" s="25">
        <f>SUM(' بيان تنفيد مصاريف التجهيز '!I14)</f>
        <v>0</v>
      </c>
      <c r="F15" s="346">
        <v>0</v>
      </c>
      <c r="G15" s="346">
        <f aca="true" t="shared" si="0" ref="G15:G28">C15-E15</f>
        <v>158843.39</v>
      </c>
      <c r="I15" s="271">
        <f aca="true" t="shared" si="1" ref="I15:I94">D15-E15</f>
        <v>0</v>
      </c>
    </row>
    <row r="16" spans="1:9" s="1" customFormat="1" ht="17.25" customHeight="1">
      <c r="A16" s="161" t="s">
        <v>732</v>
      </c>
      <c r="B16" s="162" t="s">
        <v>610</v>
      </c>
      <c r="C16" s="25">
        <f>SUM(' بيان تنفيد مصاريف التجهيز '!G15)</f>
        <v>891476.04</v>
      </c>
      <c r="D16" s="25">
        <f>SUM(' بيان تنفيد مصاريف التجهيز '!H15)</f>
        <v>862503.09</v>
      </c>
      <c r="E16" s="25">
        <f>SUM(' بيان تنفيد مصاريف التجهيز '!I15)</f>
        <v>161313.93</v>
      </c>
      <c r="F16" s="346">
        <v>0</v>
      </c>
      <c r="G16" s="346">
        <f t="shared" si="0"/>
        <v>730162.1100000001</v>
      </c>
      <c r="I16" s="271">
        <f t="shared" si="1"/>
        <v>701189.1599999999</v>
      </c>
    </row>
    <row r="17" spans="1:9" s="1" customFormat="1" ht="17.25" customHeight="1">
      <c r="A17" s="161" t="s">
        <v>733</v>
      </c>
      <c r="B17" s="162" t="s">
        <v>611</v>
      </c>
      <c r="C17" s="25">
        <f>SUM(' بيان تنفيد مصاريف التجهيز '!G16)</f>
        <v>1287872.78</v>
      </c>
      <c r="D17" s="25">
        <f>SUM(' بيان تنفيد مصاريف التجهيز '!H16)</f>
        <v>390712.98</v>
      </c>
      <c r="E17" s="25">
        <f>SUM(' بيان تنفيد مصاريف التجهيز '!I16)</f>
        <v>390712.98</v>
      </c>
      <c r="F17" s="346">
        <v>0</v>
      </c>
      <c r="G17" s="346">
        <f t="shared" si="0"/>
        <v>897159.8</v>
      </c>
      <c r="I17" s="271">
        <f t="shared" si="1"/>
        <v>0</v>
      </c>
    </row>
    <row r="18" spans="1:9" s="1" customFormat="1" ht="17.25" customHeight="1">
      <c r="A18" s="161" t="s">
        <v>744</v>
      </c>
      <c r="B18" s="162" t="s">
        <v>745</v>
      </c>
      <c r="C18" s="25">
        <f>SUM(' بيان تنفيد مصاريف التجهيز '!G17)</f>
        <v>60000</v>
      </c>
      <c r="D18" s="25">
        <f>SUM(' بيان تنفيد مصاريف التجهيز '!H17)</f>
        <v>0</v>
      </c>
      <c r="E18" s="25">
        <f>SUM(' بيان تنفيد مصاريف التجهيز '!I17)</f>
        <v>0</v>
      </c>
      <c r="F18" s="346">
        <v>0</v>
      </c>
      <c r="G18" s="346">
        <f t="shared" si="0"/>
        <v>60000</v>
      </c>
      <c r="I18" s="271"/>
    </row>
    <row r="19" spans="1:9" s="1" customFormat="1" ht="17.25" customHeight="1">
      <c r="A19" s="161" t="s">
        <v>734</v>
      </c>
      <c r="B19" s="162" t="s">
        <v>735</v>
      </c>
      <c r="C19" s="25">
        <f>SUM(' بيان تنفيد مصاريف التجهيز '!G18)</f>
        <v>500000</v>
      </c>
      <c r="D19" s="25">
        <f>SUM(' بيان تنفيد مصاريف التجهيز '!H18)</f>
        <v>79361.76</v>
      </c>
      <c r="E19" s="25">
        <f>SUM(' بيان تنفيد مصاريف التجهيز '!I18)</f>
        <v>78576</v>
      </c>
      <c r="F19" s="346">
        <v>0</v>
      </c>
      <c r="G19" s="346">
        <f t="shared" si="0"/>
        <v>421424</v>
      </c>
      <c r="I19" s="271"/>
    </row>
    <row r="20" spans="1:9" s="1" customFormat="1" ht="17.25" customHeight="1">
      <c r="A20" s="161" t="s">
        <v>746</v>
      </c>
      <c r="B20" s="162" t="s">
        <v>612</v>
      </c>
      <c r="C20" s="25">
        <f>SUM(' بيان تنفيد مصاريف التجهيز '!G19)</f>
        <v>4906165.35</v>
      </c>
      <c r="D20" s="25">
        <f>SUM(' بيان تنفيد مصاريف التجهيز '!H19)</f>
        <v>4822390.18</v>
      </c>
      <c r="E20" s="25">
        <f>SUM(' بيان تنفيد مصاريف التجهيز '!I19)</f>
        <v>4813438.18</v>
      </c>
      <c r="F20" s="346">
        <v>0</v>
      </c>
      <c r="G20" s="346">
        <f t="shared" si="0"/>
        <v>92727.16999999993</v>
      </c>
      <c r="I20" s="271">
        <f t="shared" si="1"/>
        <v>8952</v>
      </c>
    </row>
    <row r="21" spans="1:9" s="1" customFormat="1" ht="17.25" customHeight="1">
      <c r="A21" s="161" t="s">
        <v>747</v>
      </c>
      <c r="B21" s="162" t="s">
        <v>613</v>
      </c>
      <c r="C21" s="25">
        <f>SUM(' بيان تنفيد مصاريف التجهيز '!G20)</f>
        <v>478437.70999999996</v>
      </c>
      <c r="D21" s="25">
        <f>SUM(' بيان تنفيد مصاريف التجهيز '!H20)</f>
        <v>168492.24</v>
      </c>
      <c r="E21" s="25">
        <f>SUM(' بيان تنفيد مصاريف التجهيز '!I20)</f>
        <v>0</v>
      </c>
      <c r="F21" s="346">
        <v>0</v>
      </c>
      <c r="G21" s="346">
        <f t="shared" si="0"/>
        <v>478437.70999999996</v>
      </c>
      <c r="I21" s="271">
        <f t="shared" si="1"/>
        <v>168492.24</v>
      </c>
    </row>
    <row r="22" spans="1:9" s="1" customFormat="1" ht="17.25" customHeight="1">
      <c r="A22" s="161" t="s">
        <v>749</v>
      </c>
      <c r="B22" s="162" t="s">
        <v>770</v>
      </c>
      <c r="C22" s="25">
        <f>SUM(' بيان تنفيد مصاريف التجهيز '!G21)</f>
        <v>5313639.53</v>
      </c>
      <c r="D22" s="25">
        <f>SUM(' بيان تنفيد مصاريف التجهيز '!H21)</f>
        <v>5238478.17</v>
      </c>
      <c r="E22" s="25">
        <f>SUM(' بيان تنفيد مصاريف التجهيز '!I21)</f>
        <v>3349564.62</v>
      </c>
      <c r="F22" s="346">
        <v>0</v>
      </c>
      <c r="G22" s="346">
        <f t="shared" si="0"/>
        <v>1964074.9100000001</v>
      </c>
      <c r="I22" s="271">
        <f t="shared" si="1"/>
        <v>1888913.5499999998</v>
      </c>
    </row>
    <row r="23" spans="1:9" s="1" customFormat="1" ht="17.25" customHeight="1">
      <c r="A23" s="161" t="s">
        <v>748</v>
      </c>
      <c r="B23" s="162" t="s">
        <v>614</v>
      </c>
      <c r="C23" s="25">
        <f>SUM(' بيان تنفيد مصاريف التجهيز '!G22)</f>
        <v>2238800</v>
      </c>
      <c r="D23" s="25">
        <f>SUM(' بيان تنفيد مصاريف التجهيز '!H22)</f>
        <v>2236733.59</v>
      </c>
      <c r="E23" s="25">
        <f>SUM(' بيان تنفيد مصاريف التجهيز '!I22)</f>
        <v>1916438.26</v>
      </c>
      <c r="F23" s="346">
        <v>0</v>
      </c>
      <c r="G23" s="346">
        <f t="shared" si="0"/>
        <v>322361.74</v>
      </c>
      <c r="I23" s="271">
        <f>D23-E23</f>
        <v>320295.32999999984</v>
      </c>
    </row>
    <row r="24" spans="1:9" s="1" customFormat="1" ht="17.25" customHeight="1">
      <c r="A24" s="161" t="s">
        <v>750</v>
      </c>
      <c r="B24" s="162" t="s">
        <v>615</v>
      </c>
      <c r="C24" s="25">
        <f>SUM(' بيان تنفيد مصاريف التجهيز '!G23)</f>
        <v>100699.57</v>
      </c>
      <c r="D24" s="25">
        <f>SUM(' بيان تنفيد مصاريف التجهيز '!H23)</f>
        <v>0</v>
      </c>
      <c r="E24" s="25">
        <f>SUM(' بيان تنفيد مصاريف التجهيز '!I23)</f>
        <v>0</v>
      </c>
      <c r="F24" s="346">
        <v>0</v>
      </c>
      <c r="G24" s="346">
        <f t="shared" si="0"/>
        <v>100699.57</v>
      </c>
      <c r="I24" s="271">
        <f>D24-E24</f>
        <v>0</v>
      </c>
    </row>
    <row r="25" spans="1:9" s="1" customFormat="1" ht="17.25" customHeight="1">
      <c r="A25" s="161" t="s">
        <v>751</v>
      </c>
      <c r="B25" s="162" t="s">
        <v>616</v>
      </c>
      <c r="C25" s="25">
        <f>SUM(' بيان تنفيد مصاريف التجهيز '!G24)</f>
        <v>0</v>
      </c>
      <c r="D25" s="25">
        <f>SUM(' بيان تنفيد مصاريف التجهيز '!H24)</f>
        <v>0</v>
      </c>
      <c r="E25" s="25">
        <f>SUM(' بيان تنفيد مصاريف التجهيز '!I24)</f>
        <v>0</v>
      </c>
      <c r="F25" s="346">
        <v>0</v>
      </c>
      <c r="G25" s="346">
        <f t="shared" si="0"/>
        <v>0</v>
      </c>
      <c r="I25" s="271">
        <f>D25-E25</f>
        <v>0</v>
      </c>
    </row>
    <row r="26" spans="1:9" s="1" customFormat="1" ht="17.25" customHeight="1">
      <c r="A26" s="161" t="s">
        <v>812</v>
      </c>
      <c r="B26" s="162" t="s">
        <v>813</v>
      </c>
      <c r="C26" s="25">
        <f>SUM(' بيان تنفيد مصاريف التجهيز '!G25)</f>
        <v>0</v>
      </c>
      <c r="D26" s="25">
        <f>SUM(' بيان تنفيد مصاريف التجهيز '!H25)</f>
        <v>0</v>
      </c>
      <c r="E26" s="25">
        <f>SUM(' بيان تنفيد مصاريف التجهيز '!I25)</f>
        <v>0</v>
      </c>
      <c r="F26" s="346">
        <v>0</v>
      </c>
      <c r="G26" s="346">
        <f t="shared" si="0"/>
        <v>0</v>
      </c>
      <c r="I26" s="271"/>
    </row>
    <row r="27" spans="1:9" s="1" customFormat="1" ht="17.25" customHeight="1">
      <c r="A27" s="161" t="s">
        <v>455</v>
      </c>
      <c r="B27" s="163" t="s">
        <v>758</v>
      </c>
      <c r="C27" s="25">
        <f>SUM(' بيان تنفيد مصاريف التجهيز '!G26)</f>
        <v>351736.27</v>
      </c>
      <c r="D27" s="25">
        <f>SUM(' بيان تنفيد مصاريف التجهيز '!H26)</f>
        <v>0</v>
      </c>
      <c r="E27" s="25">
        <f>SUM(' بيان تنفيد مصاريف التجهيز '!I26)</f>
        <v>0</v>
      </c>
      <c r="F27" s="346">
        <v>0</v>
      </c>
      <c r="G27" s="346">
        <f t="shared" si="0"/>
        <v>351736.27</v>
      </c>
      <c r="I27" s="271">
        <f>D27-E27</f>
        <v>0</v>
      </c>
    </row>
    <row r="28" spans="1:9" s="1" customFormat="1" ht="17.25" customHeight="1">
      <c r="A28" s="161" t="s">
        <v>456</v>
      </c>
      <c r="B28" s="162" t="s">
        <v>771</v>
      </c>
      <c r="C28" s="25">
        <f>SUM(' بيان تنفيد مصاريف التجهيز '!G27)</f>
        <v>140000</v>
      </c>
      <c r="D28" s="25">
        <f>SUM(' بيان تنفيد مصاريف التجهيز '!H27)</f>
        <v>0</v>
      </c>
      <c r="E28" s="25">
        <f>SUM(' بيان تنفيد مصاريف التجهيز '!I27)</f>
        <v>0</v>
      </c>
      <c r="F28" s="346">
        <v>0</v>
      </c>
      <c r="G28" s="346">
        <f t="shared" si="0"/>
        <v>140000</v>
      </c>
      <c r="I28" s="271">
        <f t="shared" si="1"/>
        <v>0</v>
      </c>
    </row>
    <row r="29" spans="1:9" s="1" customFormat="1" ht="15.75">
      <c r="A29" s="526" t="s">
        <v>649</v>
      </c>
      <c r="B29" s="526"/>
      <c r="C29" s="33">
        <f>SUM(C14:C28)</f>
        <v>16570587.07</v>
      </c>
      <c r="D29" s="33">
        <f>SUM(D14:D28)</f>
        <v>13928672.01</v>
      </c>
      <c r="E29" s="33">
        <f>SUM(E14:E28)</f>
        <v>10837443.97</v>
      </c>
      <c r="F29" s="33">
        <f>SUM(F14:F28)</f>
        <v>0</v>
      </c>
      <c r="G29" s="33">
        <f>SUM(G14:G28)</f>
        <v>5733143.1</v>
      </c>
      <c r="I29" s="33">
        <f>SUM(I14:I28)</f>
        <v>3090442.2799999993</v>
      </c>
    </row>
    <row r="30" spans="1:9" s="1" customFormat="1" ht="27" customHeight="1">
      <c r="A30" s="161" t="s">
        <v>475</v>
      </c>
      <c r="B30" s="164" t="s">
        <v>617</v>
      </c>
      <c r="C30" s="25">
        <f>SUM(' بيان تنفيد مصاريف التجهيز '!G29)</f>
        <v>25089104.3</v>
      </c>
      <c r="D30" s="25">
        <f>SUM(' بيان تنفيد مصاريف التجهيز '!H29)</f>
        <v>39722961.05</v>
      </c>
      <c r="E30" s="25">
        <f>SUM(' بيان تنفيد مصاريف التجهيز '!I29)</f>
        <v>11548727.16</v>
      </c>
      <c r="F30" s="346">
        <v>0</v>
      </c>
      <c r="G30" s="25">
        <f aca="true" t="shared" si="2" ref="G30:G35">C30-E30</f>
        <v>13540377.14</v>
      </c>
      <c r="I30" s="271">
        <f t="shared" si="1"/>
        <v>28174233.889999997</v>
      </c>
    </row>
    <row r="31" spans="1:9" s="1" customFormat="1" ht="21" customHeight="1">
      <c r="A31" s="161" t="s">
        <v>618</v>
      </c>
      <c r="B31" s="162" t="s">
        <v>619</v>
      </c>
      <c r="C31" s="25">
        <f>SUM(' بيان تنفيد مصاريف التجهيز '!G30)</f>
        <v>745099.74</v>
      </c>
      <c r="D31" s="25">
        <f>SUM(' بيان تنفيد مصاريف التجهيز '!H30)</f>
        <v>0</v>
      </c>
      <c r="E31" s="25">
        <f>SUM(' بيان تنفيد مصاريف التجهيز '!I30)</f>
        <v>0</v>
      </c>
      <c r="F31" s="346">
        <v>0</v>
      </c>
      <c r="G31" s="25">
        <f t="shared" si="2"/>
        <v>745099.74</v>
      </c>
      <c r="I31" s="271">
        <f t="shared" si="1"/>
        <v>0</v>
      </c>
    </row>
    <row r="32" spans="1:9" s="1" customFormat="1" ht="21" customHeight="1">
      <c r="A32" s="161" t="s">
        <v>620</v>
      </c>
      <c r="B32" s="162" t="s">
        <v>621</v>
      </c>
      <c r="C32" s="25">
        <f>SUM(' بيان تنفيد مصاريف التجهيز '!G31)</f>
        <v>4244144.3</v>
      </c>
      <c r="D32" s="25">
        <f>SUM(' بيان تنفيد مصاريف التجهيز '!H31)</f>
        <v>1729758.88</v>
      </c>
      <c r="E32" s="25">
        <f>SUM(' بيان تنفيد مصاريف التجهيز '!I31)</f>
        <v>0</v>
      </c>
      <c r="F32" s="346">
        <v>0</v>
      </c>
      <c r="G32" s="25">
        <f t="shared" si="2"/>
        <v>4244144.3</v>
      </c>
      <c r="I32" s="271">
        <f t="shared" si="1"/>
        <v>1729758.88</v>
      </c>
    </row>
    <row r="33" spans="1:9" s="1" customFormat="1" ht="21" customHeight="1">
      <c r="A33" s="161" t="s">
        <v>476</v>
      </c>
      <c r="B33" s="162" t="s">
        <v>622</v>
      </c>
      <c r="C33" s="25">
        <f>SUM(' بيان تنفيد مصاريف التجهيز '!G32)</f>
        <v>2899291.09</v>
      </c>
      <c r="D33" s="25">
        <f>SUM(' بيان تنفيد مصاريف التجهيز '!H32)</f>
        <v>1731491.59</v>
      </c>
      <c r="E33" s="25">
        <f>SUM(' بيان تنفيد مصاريف التجهيز '!I32)</f>
        <v>1518253.65</v>
      </c>
      <c r="F33" s="346">
        <v>0</v>
      </c>
      <c r="G33" s="25">
        <f t="shared" si="2"/>
        <v>1381037.44</v>
      </c>
      <c r="I33" s="271">
        <f t="shared" si="1"/>
        <v>213237.94000000018</v>
      </c>
    </row>
    <row r="34" spans="1:9" s="1" customFormat="1" ht="21" customHeight="1">
      <c r="A34" s="161" t="s">
        <v>623</v>
      </c>
      <c r="B34" s="162" t="s">
        <v>624</v>
      </c>
      <c r="C34" s="25">
        <f>SUM(' بيان تنفيد مصاريف التجهيز '!G33)</f>
        <v>1860651.47</v>
      </c>
      <c r="D34" s="25">
        <f>SUM(' بيان تنفيد مصاريف التجهيز '!H33)</f>
        <v>1007488.3</v>
      </c>
      <c r="E34" s="25">
        <f>SUM(' بيان تنفيد مصاريف التجهيز '!I33)</f>
        <v>1007488.3</v>
      </c>
      <c r="F34" s="346">
        <v>0</v>
      </c>
      <c r="G34" s="25">
        <f t="shared" si="2"/>
        <v>853163.1699999999</v>
      </c>
      <c r="I34" s="271">
        <f t="shared" si="1"/>
        <v>0</v>
      </c>
    </row>
    <row r="35" spans="1:9" s="1" customFormat="1" ht="21" customHeight="1">
      <c r="A35" s="161" t="s">
        <v>755</v>
      </c>
      <c r="B35" s="163" t="s">
        <v>756</v>
      </c>
      <c r="C35" s="25">
        <f>SUM(' بيان تنفيد مصاريف التجهيز '!G34)</f>
        <v>1000000</v>
      </c>
      <c r="D35" s="25">
        <f>SUM(' بيان تنفيد مصاريف التجهيز '!H34)</f>
        <v>0</v>
      </c>
      <c r="E35" s="25">
        <f>SUM(' بيان تنفيد مصاريف التجهيز '!I34)</f>
        <v>0</v>
      </c>
      <c r="F35" s="346">
        <v>0</v>
      </c>
      <c r="G35" s="25">
        <f t="shared" si="2"/>
        <v>1000000</v>
      </c>
      <c r="I35" s="271"/>
    </row>
    <row r="36" spans="1:9" s="279" customFormat="1" ht="17.25" customHeight="1">
      <c r="A36" s="516" t="s">
        <v>650</v>
      </c>
      <c r="B36" s="516"/>
      <c r="C36" s="280">
        <f>SUM(C30:C35)</f>
        <v>35838290.9</v>
      </c>
      <c r="D36" s="280">
        <f>SUM(D30:D35)</f>
        <v>44191699.82</v>
      </c>
      <c r="E36" s="280">
        <f>SUM(E30:E35)</f>
        <v>14074469.110000001</v>
      </c>
      <c r="F36" s="280">
        <f>SUM(F30:F35)</f>
        <v>0</v>
      </c>
      <c r="G36" s="280">
        <f>SUM(G30:G35)</f>
        <v>21763821.79</v>
      </c>
      <c r="I36" s="280">
        <f>SUM(I30:I34)</f>
        <v>30117230.709999997</v>
      </c>
    </row>
    <row r="37" spans="1:9" s="1" customFormat="1" ht="18.75" customHeight="1">
      <c r="A37" s="161" t="s">
        <v>496</v>
      </c>
      <c r="B37" s="162" t="s">
        <v>736</v>
      </c>
      <c r="C37" s="25">
        <f>SUM(' بيان تنفيد مصاريف التجهيز '!G36)</f>
        <v>400000</v>
      </c>
      <c r="D37" s="25">
        <f>SUM(' بيان تنفيد مصاريف التجهيز '!H36)</f>
        <v>0</v>
      </c>
      <c r="E37" s="25">
        <f>SUM(' بيان تنفيد مصاريف التجهيز '!I36)</f>
        <v>0</v>
      </c>
      <c r="F37" s="346">
        <v>0</v>
      </c>
      <c r="G37" s="25">
        <f>C37-E37</f>
        <v>400000</v>
      </c>
      <c r="I37" s="271">
        <f t="shared" si="1"/>
        <v>0</v>
      </c>
    </row>
    <row r="38" spans="1:9" s="1" customFormat="1" ht="18.75" customHeight="1">
      <c r="A38" s="161" t="s">
        <v>752</v>
      </c>
      <c r="B38" s="162" t="s">
        <v>753</v>
      </c>
      <c r="C38" s="25">
        <f>SUM(' بيان تنفيد مصاريف التجهيز '!G37)</f>
        <v>1613000</v>
      </c>
      <c r="D38" s="25">
        <f>SUM(' بيان تنفيد مصاريف التجهيز '!H37)</f>
        <v>953690</v>
      </c>
      <c r="E38" s="25">
        <f>SUM(' بيان تنفيد مصاريف التجهيز '!I37)</f>
        <v>0</v>
      </c>
      <c r="F38" s="346">
        <v>0</v>
      </c>
      <c r="G38" s="25">
        <f>C38-E38</f>
        <v>1613000</v>
      </c>
      <c r="I38" s="271">
        <f t="shared" si="1"/>
        <v>953690</v>
      </c>
    </row>
    <row r="39" spans="1:9" s="1" customFormat="1" ht="18.75" customHeight="1">
      <c r="A39" s="161" t="s">
        <v>497</v>
      </c>
      <c r="B39" s="162" t="s">
        <v>839</v>
      </c>
      <c r="C39" s="25">
        <f>SUM(' بيان تنفيد مصاريف التجهيز '!G38)</f>
        <v>1000000</v>
      </c>
      <c r="D39" s="25">
        <f>SUM(' بيان تنفيد مصاريف التجهيز '!H38)</f>
        <v>189072</v>
      </c>
      <c r="E39" s="25">
        <f>SUM(' بيان تنفيد مصاريف التجهيز '!I38)</f>
        <v>187200</v>
      </c>
      <c r="F39" s="346">
        <v>0</v>
      </c>
      <c r="G39" s="25">
        <f>C39-E39</f>
        <v>812800</v>
      </c>
      <c r="I39" s="271">
        <f>D39-E39</f>
        <v>1872</v>
      </c>
    </row>
    <row r="40" spans="1:9" s="1" customFormat="1" ht="18.75" customHeight="1">
      <c r="A40" s="161" t="s">
        <v>498</v>
      </c>
      <c r="B40" s="164" t="s">
        <v>840</v>
      </c>
      <c r="C40" s="25">
        <f>SUM(' بيان تنفيد مصاريف التجهيز '!G39)</f>
        <v>450000</v>
      </c>
      <c r="D40" s="25">
        <f>SUM(' بيان تنفيد مصاريف التجهيز '!H39)</f>
        <v>0</v>
      </c>
      <c r="E40" s="25">
        <f>SUM(' بيان تنفيد مصاريف التجهيز '!I39)</f>
        <v>0</v>
      </c>
      <c r="F40" s="346">
        <v>0</v>
      </c>
      <c r="G40" s="25">
        <f>C40-E40</f>
        <v>450000</v>
      </c>
      <c r="I40" s="271">
        <f>D40-E40</f>
        <v>0</v>
      </c>
    </row>
    <row r="41" spans="1:9" s="279" customFormat="1" ht="17.25" customHeight="1" thickBot="1">
      <c r="A41" s="516" t="s">
        <v>651</v>
      </c>
      <c r="B41" s="516"/>
      <c r="C41" s="280">
        <f>SUM(C37:C40)</f>
        <v>3463000</v>
      </c>
      <c r="D41" s="280">
        <f>SUM(D37:D40)</f>
        <v>1142762</v>
      </c>
      <c r="E41" s="280">
        <f>SUM(E37:E40)</f>
        <v>187200</v>
      </c>
      <c r="F41" s="280">
        <f>SUM(F37:F40)</f>
        <v>0</v>
      </c>
      <c r="G41" s="280">
        <f>SUM(G37:G40)</f>
        <v>3275800</v>
      </c>
      <c r="I41" s="280">
        <f>SUM(I37:I38)</f>
        <v>953690</v>
      </c>
    </row>
    <row r="42" spans="1:9" s="1" customFormat="1" ht="26.25" customHeight="1" thickBot="1">
      <c r="A42" s="347" t="s">
        <v>117</v>
      </c>
      <c r="B42" s="348" t="s">
        <v>105</v>
      </c>
      <c r="C42" s="234" t="s">
        <v>118</v>
      </c>
      <c r="D42" s="347" t="s">
        <v>793</v>
      </c>
      <c r="E42" s="349" t="s">
        <v>336</v>
      </c>
      <c r="F42" s="349" t="s">
        <v>119</v>
      </c>
      <c r="G42" s="234" t="s">
        <v>94</v>
      </c>
      <c r="I42" s="272"/>
    </row>
    <row r="43" spans="1:9" s="1" customFormat="1" ht="20.25" customHeight="1">
      <c r="A43" s="161" t="s">
        <v>721</v>
      </c>
      <c r="B43" s="162" t="s">
        <v>738</v>
      </c>
      <c r="C43" s="25">
        <f>SUM(' بيان تنفيد مصاريف التجهيز '!G41)</f>
        <v>1346041.5</v>
      </c>
      <c r="D43" s="25">
        <f>SUM(' بيان تنفيد مصاريف التجهيز '!H41)</f>
        <v>1346041.5</v>
      </c>
      <c r="E43" s="25">
        <f>SUM(' بيان تنفيد مصاريف التجهيز '!I41)</f>
        <v>1346041.5</v>
      </c>
      <c r="F43" s="346">
        <v>0</v>
      </c>
      <c r="G43" s="25">
        <f>C43-E43</f>
        <v>0</v>
      </c>
      <c r="I43" s="271"/>
    </row>
    <row r="44" spans="1:9" s="1" customFormat="1" ht="20.25" customHeight="1">
      <c r="A44" s="161" t="s">
        <v>722</v>
      </c>
      <c r="B44" s="162" t="s">
        <v>625</v>
      </c>
      <c r="C44" s="25">
        <f>SUM(' بيان تنفيد مصاريف التجهيز '!G42)</f>
        <v>800838.89</v>
      </c>
      <c r="D44" s="25">
        <f>SUM(' بيان تنفيد مصاريف التجهيز '!H42)</f>
        <v>800838.89</v>
      </c>
      <c r="E44" s="25">
        <f>SUM(' بيان تنفيد مصاريف التجهيز '!I42)</f>
        <v>800838.89</v>
      </c>
      <c r="F44" s="346">
        <v>0</v>
      </c>
      <c r="G44" s="25">
        <f>C44-E44</f>
        <v>0</v>
      </c>
      <c r="I44" s="271">
        <f>D44-E44</f>
        <v>0</v>
      </c>
    </row>
    <row r="45" spans="1:9" s="1" customFormat="1" ht="20.25" customHeight="1">
      <c r="A45" s="161" t="s">
        <v>724</v>
      </c>
      <c r="B45" s="162" t="s">
        <v>626</v>
      </c>
      <c r="C45" s="25">
        <f>SUM(' بيان تنفيد مصاريف التجهيز '!G43)</f>
        <v>1935797.8</v>
      </c>
      <c r="D45" s="25">
        <f>SUM(' بيان تنفيد مصاريف التجهيز '!H43)</f>
        <v>1935797.8</v>
      </c>
      <c r="E45" s="25">
        <f>SUM(' بيان تنفيد مصاريف التجهيز '!I43)</f>
        <v>1935797.8</v>
      </c>
      <c r="F45" s="346">
        <v>0</v>
      </c>
      <c r="G45" s="25">
        <f>C45-E45</f>
        <v>0</v>
      </c>
      <c r="I45" s="271">
        <f>D45-E45</f>
        <v>0</v>
      </c>
    </row>
    <row r="46" spans="1:9" s="1" customFormat="1" ht="20.25" customHeight="1">
      <c r="A46" s="161" t="s">
        <v>725</v>
      </c>
      <c r="B46" s="162" t="s">
        <v>627</v>
      </c>
      <c r="C46" s="25">
        <f>SUM(' بيان تنفيد مصاريف التجهيز '!G46)</f>
        <v>1473002.1</v>
      </c>
      <c r="D46" s="25">
        <f>SUM(' بيان تنفيد مصاريف التجهيز '!H46)</f>
        <v>1473002.1</v>
      </c>
      <c r="E46" s="25">
        <f>SUM(' بيان تنفيد مصاريف التجهيز '!I46)</f>
        <v>1473002.1</v>
      </c>
      <c r="F46" s="346">
        <v>0</v>
      </c>
      <c r="G46" s="25">
        <f>C46-E46</f>
        <v>0</v>
      </c>
      <c r="I46" s="271">
        <f>D46-E46</f>
        <v>0</v>
      </c>
    </row>
    <row r="47" spans="1:9" s="1" customFormat="1" ht="20.25" customHeight="1">
      <c r="A47" s="161" t="s">
        <v>737</v>
      </c>
      <c r="B47" s="162" t="s">
        <v>628</v>
      </c>
      <c r="C47" s="25">
        <f>SUM(' بيان تنفيد مصاريف التجهيز '!G47)</f>
        <v>8308020.44</v>
      </c>
      <c r="D47" s="25">
        <f>SUM(' بيان تنفيد مصاريف التجهيز '!H47)</f>
        <v>8308020.44</v>
      </c>
      <c r="E47" s="25">
        <f>SUM(' بيان تنفيد مصاريف التجهيز '!I47)</f>
        <v>8308020.44</v>
      </c>
      <c r="F47" s="346">
        <v>0</v>
      </c>
      <c r="G47" s="25">
        <f>C47-E47</f>
        <v>0</v>
      </c>
      <c r="I47" s="271">
        <f>D47-E47</f>
        <v>0</v>
      </c>
    </row>
    <row r="48" spans="1:9" s="279" customFormat="1" ht="17.25" customHeight="1">
      <c r="A48" s="516" t="s">
        <v>710</v>
      </c>
      <c r="B48" s="516"/>
      <c r="C48" s="280">
        <f>SUM(C43:C47)</f>
        <v>13863700.73</v>
      </c>
      <c r="D48" s="280">
        <f>SUM(D43:D47)</f>
        <v>13863700.73</v>
      </c>
      <c r="E48" s="280">
        <f>SUM(E43:E47)</f>
        <v>13863700.73</v>
      </c>
      <c r="F48" s="280">
        <f>SUM(F43:F47)</f>
        <v>0</v>
      </c>
      <c r="G48" s="280">
        <f>SUM(G43:G47)</f>
        <v>0</v>
      </c>
      <c r="I48" s="280">
        <f>SUM(I44:I47)</f>
        <v>0</v>
      </c>
    </row>
    <row r="49" spans="1:9" s="279" customFormat="1" ht="18.75">
      <c r="A49" s="527" t="s">
        <v>80</v>
      </c>
      <c r="B49" s="528"/>
      <c r="C49" s="278">
        <f>C29+C36+C41+C48</f>
        <v>69735578.7</v>
      </c>
      <c r="D49" s="278">
        <f>D29+D36+D41+D48</f>
        <v>73126834.56</v>
      </c>
      <c r="E49" s="278">
        <f>E29+E36+E41+E48</f>
        <v>38962813.81</v>
      </c>
      <c r="F49" s="278">
        <f>F29+F36+F41+F48</f>
        <v>0</v>
      </c>
      <c r="G49" s="278">
        <f>G29+G36+G41+G48</f>
        <v>30772764.89</v>
      </c>
      <c r="I49" s="278">
        <f>I29+I36+I41</f>
        <v>34161362.989999995</v>
      </c>
    </row>
    <row r="50" spans="1:9" s="1" customFormat="1" ht="20.25" customHeight="1">
      <c r="A50" s="161" t="s">
        <v>629</v>
      </c>
      <c r="B50" s="162" t="s">
        <v>630</v>
      </c>
      <c r="C50" s="25">
        <f>SUM(' بيان تنفيد مصاريف التجهيز '!G50)</f>
        <v>143962.51</v>
      </c>
      <c r="D50" s="25">
        <f>SUM(' بيان تنفيد مصاريف التجهيز '!H50)</f>
        <v>85678.85</v>
      </c>
      <c r="E50" s="25">
        <f>SUM(' بيان تنفيد مصاريف التجهيز '!I50)</f>
        <v>47418.14</v>
      </c>
      <c r="F50" s="346">
        <v>0</v>
      </c>
      <c r="G50" s="25">
        <f>C50-E50</f>
        <v>96544.37000000001</v>
      </c>
      <c r="I50" s="271">
        <f t="shared" si="1"/>
        <v>38260.71000000001</v>
      </c>
    </row>
    <row r="51" spans="1:9" s="1" customFormat="1" ht="20.25" customHeight="1">
      <c r="A51" s="161" t="s">
        <v>631</v>
      </c>
      <c r="B51" s="162" t="s">
        <v>861</v>
      </c>
      <c r="C51" s="25">
        <f>SUM(' بيان تنفيد مصاريف التجهيز '!G51)</f>
        <v>18568</v>
      </c>
      <c r="D51" s="25">
        <f>SUM(' بيان تنفيد مصاريف التجهيز '!H51)</f>
        <v>18349.68</v>
      </c>
      <c r="E51" s="25">
        <f>SUM(' بيان تنفيد مصاريف التجهيز '!I51)</f>
        <v>0</v>
      </c>
      <c r="F51" s="346">
        <v>0</v>
      </c>
      <c r="G51" s="25">
        <f>C51-E51</f>
        <v>18568</v>
      </c>
      <c r="I51" s="271">
        <f t="shared" si="1"/>
        <v>18349.68</v>
      </c>
    </row>
    <row r="52" spans="1:9" s="1" customFormat="1" ht="20.25" customHeight="1">
      <c r="A52" s="161" t="s">
        <v>860</v>
      </c>
      <c r="B52" s="162" t="s">
        <v>862</v>
      </c>
      <c r="C52" s="25">
        <f>SUM(' بيان تنفيد مصاريف التجهيز '!G52)</f>
        <v>22920</v>
      </c>
      <c r="D52" s="25">
        <f>SUM(' بيان تنفيد مصاريف التجهيز '!H52)</f>
        <v>0</v>
      </c>
      <c r="E52" s="25">
        <f>SUM(' بيان تنفيد مصاريف التجهيز '!I52)</f>
        <v>0</v>
      </c>
      <c r="F52" s="346">
        <v>0</v>
      </c>
      <c r="G52" s="25">
        <f>C52-E52</f>
        <v>22920</v>
      </c>
      <c r="I52" s="271">
        <f t="shared" si="1"/>
        <v>0</v>
      </c>
    </row>
    <row r="53" spans="1:9" s="279" customFormat="1" ht="17.25" customHeight="1">
      <c r="A53" s="516" t="s">
        <v>649</v>
      </c>
      <c r="B53" s="516"/>
      <c r="C53" s="280">
        <f>SUM(C50:C52)</f>
        <v>185450.51</v>
      </c>
      <c r="D53" s="280">
        <f>SUM(D50:D52)</f>
        <v>104028.53</v>
      </c>
      <c r="E53" s="280">
        <f>SUM(E50:E52)</f>
        <v>47418.14</v>
      </c>
      <c r="F53" s="280">
        <f>SUM(F50:F52)</f>
        <v>0</v>
      </c>
      <c r="G53" s="280">
        <f>SUM(G50:G52)</f>
        <v>138032.37</v>
      </c>
      <c r="I53" s="280">
        <f>SUM(I50:I52)</f>
        <v>56610.39000000001</v>
      </c>
    </row>
    <row r="54" spans="1:9" s="1" customFormat="1" ht="20.25" customHeight="1">
      <c r="A54" s="161" t="s">
        <v>632</v>
      </c>
      <c r="B54" s="162" t="s">
        <v>633</v>
      </c>
      <c r="C54" s="25">
        <f>SUM(' بيان تنفيد مصاريف التجهيز '!G54)</f>
        <v>2324135.98</v>
      </c>
      <c r="D54" s="25">
        <f>SUM(' بيان تنفيد مصاريف التجهيز '!H54)</f>
        <v>1622397.85</v>
      </c>
      <c r="E54" s="25">
        <f>SUM(' بيان تنفيد مصاريف التجهيز '!I54)</f>
        <v>32721.93</v>
      </c>
      <c r="F54" s="346">
        <v>0</v>
      </c>
      <c r="G54" s="25">
        <f>C54-E54</f>
        <v>2291414.05</v>
      </c>
      <c r="I54" s="271">
        <f t="shared" si="1"/>
        <v>1589675.9200000002</v>
      </c>
    </row>
    <row r="55" spans="1:9" s="1" customFormat="1" ht="20.25" customHeight="1">
      <c r="A55" s="161" t="s">
        <v>634</v>
      </c>
      <c r="B55" s="162" t="s">
        <v>772</v>
      </c>
      <c r="C55" s="25">
        <f>SUM(' بيان تنفيد مصاريف التجهيز '!G55)</f>
        <v>1080850.0899999999</v>
      </c>
      <c r="D55" s="25">
        <f>SUM(' بيان تنفيد مصاريف التجهيز '!H55)</f>
        <v>0</v>
      </c>
      <c r="E55" s="25">
        <f>SUM(' بيان تنفيد مصاريف التجهيز '!I55)</f>
        <v>0</v>
      </c>
      <c r="F55" s="346">
        <v>0</v>
      </c>
      <c r="G55" s="25">
        <f>C55-E55</f>
        <v>1080850.0899999999</v>
      </c>
      <c r="I55" s="271">
        <f t="shared" si="1"/>
        <v>0</v>
      </c>
    </row>
    <row r="56" spans="1:9" s="1" customFormat="1" ht="20.25" customHeight="1">
      <c r="A56" s="161" t="s">
        <v>635</v>
      </c>
      <c r="B56" s="162" t="s">
        <v>773</v>
      </c>
      <c r="C56" s="25">
        <f>SUM(' بيان تنفيد مصاريف التجهيز '!G56)</f>
        <v>2000000</v>
      </c>
      <c r="D56" s="25">
        <f>SUM(' بيان تنفيد مصاريف التجهيز '!H56)</f>
        <v>0</v>
      </c>
      <c r="E56" s="25">
        <f>SUM(' بيان تنفيد مصاريف التجهيز '!I56)</f>
        <v>0</v>
      </c>
      <c r="F56" s="346">
        <v>0</v>
      </c>
      <c r="G56" s="25">
        <f>C56-E56</f>
        <v>2000000</v>
      </c>
      <c r="I56" s="271">
        <f t="shared" si="1"/>
        <v>0</v>
      </c>
    </row>
    <row r="57" spans="1:9" s="1" customFormat="1" ht="28.5" customHeight="1">
      <c r="A57" s="161" t="s">
        <v>636</v>
      </c>
      <c r="B57" s="163" t="s">
        <v>774</v>
      </c>
      <c r="C57" s="25">
        <f>SUM(' بيان تنفيد مصاريف التجهيز '!G57)</f>
        <v>2064281.5499999998</v>
      </c>
      <c r="D57" s="25">
        <f>SUM(' بيان تنفيد مصاريف التجهيز '!H57)</f>
        <v>2064260.31</v>
      </c>
      <c r="E57" s="25">
        <f>SUM(' بيان تنفيد مصاريف التجهيز '!I57)</f>
        <v>1772716.88</v>
      </c>
      <c r="F57" s="346">
        <v>0</v>
      </c>
      <c r="G57" s="25">
        <f>C57-E57</f>
        <v>291564.6699999999</v>
      </c>
      <c r="I57" s="271">
        <f t="shared" si="1"/>
        <v>291543.43000000017</v>
      </c>
    </row>
    <row r="58" spans="1:9" s="279" customFormat="1" ht="17.25" customHeight="1">
      <c r="A58" s="516" t="s">
        <v>650</v>
      </c>
      <c r="B58" s="516"/>
      <c r="C58" s="280">
        <f>SUM(C54:C57)</f>
        <v>7469267.62</v>
      </c>
      <c r="D58" s="280">
        <f>SUM(D54:D57)</f>
        <v>3686658.16</v>
      </c>
      <c r="E58" s="280">
        <f>SUM(E54:E57)</f>
        <v>1805438.8099999998</v>
      </c>
      <c r="F58" s="280">
        <f>SUM(F54:F57)</f>
        <v>0</v>
      </c>
      <c r="G58" s="280">
        <f>SUM(G54:G57)</f>
        <v>5663828.81</v>
      </c>
      <c r="I58" s="280">
        <f>SUM(I54:I57)</f>
        <v>1881219.3500000003</v>
      </c>
    </row>
    <row r="59" spans="1:9" s="1" customFormat="1" ht="24" customHeight="1">
      <c r="A59" s="161" t="s">
        <v>637</v>
      </c>
      <c r="B59" s="162" t="s">
        <v>638</v>
      </c>
      <c r="C59" s="25">
        <f>SUM(' بيان تنفيد مصاريف التجهيز '!G59)</f>
        <v>21600</v>
      </c>
      <c r="D59" s="25">
        <f>SUM(' بيان تنفيد مصاريف التجهيز '!H59)</f>
        <v>21600</v>
      </c>
      <c r="E59" s="25">
        <f>SUM(' بيان تنفيد مصاريف التجهيز '!I59)</f>
        <v>0</v>
      </c>
      <c r="F59" s="346">
        <v>0</v>
      </c>
      <c r="G59" s="25">
        <f>C59-E59</f>
        <v>21600</v>
      </c>
      <c r="I59" s="271">
        <f t="shared" si="1"/>
        <v>21600</v>
      </c>
    </row>
    <row r="60" spans="1:9" s="279" customFormat="1" ht="17.25" customHeight="1">
      <c r="A60" s="516" t="s">
        <v>651</v>
      </c>
      <c r="B60" s="516"/>
      <c r="C60" s="280">
        <f aca="true" t="shared" si="3" ref="C60:I60">SUM(C59)</f>
        <v>21600</v>
      </c>
      <c r="D60" s="280">
        <f t="shared" si="3"/>
        <v>21600</v>
      </c>
      <c r="E60" s="280">
        <f t="shared" si="3"/>
        <v>0</v>
      </c>
      <c r="F60" s="280">
        <f>SUM(F59)</f>
        <v>0</v>
      </c>
      <c r="G60" s="280">
        <f t="shared" si="3"/>
        <v>21600</v>
      </c>
      <c r="I60" s="280">
        <f t="shared" si="3"/>
        <v>21600</v>
      </c>
    </row>
    <row r="61" spans="1:9" s="1" customFormat="1" ht="20.25" customHeight="1">
      <c r="A61" s="161" t="s">
        <v>639</v>
      </c>
      <c r="B61" s="163" t="s">
        <v>640</v>
      </c>
      <c r="C61" s="25">
        <f>SUM(' بيان تنفيد مصاريف التجهيز '!G61)</f>
        <v>221973.01</v>
      </c>
      <c r="D61" s="25">
        <f>SUM(' بيان تنفيد مصاريف التجهيز '!H61)</f>
        <v>221973.01</v>
      </c>
      <c r="E61" s="25">
        <f>SUM(' بيان تنفيد مصاريف التجهيز '!I61)</f>
        <v>0</v>
      </c>
      <c r="F61" s="346">
        <v>0</v>
      </c>
      <c r="G61" s="25">
        <f>C61-E61</f>
        <v>221973.01</v>
      </c>
      <c r="I61" s="271">
        <f t="shared" si="1"/>
        <v>221973.01</v>
      </c>
    </row>
    <row r="62" spans="1:9" s="1" customFormat="1" ht="20.25" customHeight="1">
      <c r="A62" s="161" t="s">
        <v>641</v>
      </c>
      <c r="B62" s="162" t="s">
        <v>642</v>
      </c>
      <c r="C62" s="25">
        <f>SUM(' بيان تنفيد مصاريف التجهيز '!G62)</f>
        <v>67503.31</v>
      </c>
      <c r="D62" s="25">
        <f>SUM(' بيان تنفيد مصاريف التجهيز '!H62)</f>
        <v>0</v>
      </c>
      <c r="E62" s="25">
        <f>SUM(' بيان تنفيد مصاريف التجهيز '!I62)</f>
        <v>0</v>
      </c>
      <c r="F62" s="346">
        <v>0</v>
      </c>
      <c r="G62" s="25">
        <f>C62-E62</f>
        <v>67503.31</v>
      </c>
      <c r="I62" s="271">
        <f t="shared" si="1"/>
        <v>0</v>
      </c>
    </row>
    <row r="63" spans="1:9" s="1" customFormat="1" ht="20.25" customHeight="1">
      <c r="A63" s="161" t="s">
        <v>643</v>
      </c>
      <c r="B63" s="162" t="s">
        <v>644</v>
      </c>
      <c r="C63" s="25">
        <f>SUM(' بيان تنفيد مصاريف التجهيز '!G63)</f>
        <v>0</v>
      </c>
      <c r="D63" s="25">
        <f>SUM(' بيان تنفيد مصاريف التجهيز '!H63)</f>
        <v>0</v>
      </c>
      <c r="E63" s="25">
        <f>SUM(' بيان تنفيد مصاريف التجهيز '!I63)</f>
        <v>0</v>
      </c>
      <c r="F63" s="346">
        <v>0</v>
      </c>
      <c r="G63" s="25">
        <f>C63-E63</f>
        <v>0</v>
      </c>
      <c r="I63" s="271">
        <f t="shared" si="1"/>
        <v>0</v>
      </c>
    </row>
    <row r="64" spans="1:9" s="279" customFormat="1" ht="17.25" customHeight="1">
      <c r="A64" s="516" t="s">
        <v>652</v>
      </c>
      <c r="B64" s="516"/>
      <c r="C64" s="280">
        <f>SUM(C61:C63)</f>
        <v>289476.32</v>
      </c>
      <c r="D64" s="280">
        <f>SUM(D61:D63)</f>
        <v>221973.01</v>
      </c>
      <c r="E64" s="280">
        <f>SUM(E61:E63)</f>
        <v>0</v>
      </c>
      <c r="F64" s="280">
        <f>SUM(F61:F63)</f>
        <v>0</v>
      </c>
      <c r="G64" s="280">
        <f>SUM(G61:G63)</f>
        <v>289476.32</v>
      </c>
      <c r="I64" s="280">
        <f>SUM(I61:I63)</f>
        <v>221973.01</v>
      </c>
    </row>
    <row r="65" spans="1:9" s="1" customFormat="1" ht="20.25" customHeight="1">
      <c r="A65" s="161" t="s">
        <v>645</v>
      </c>
      <c r="B65" s="162" t="s">
        <v>646</v>
      </c>
      <c r="C65" s="25">
        <f>SUM(' بيان تنفيد مصاريف التجهيز '!G65)</f>
        <v>133200</v>
      </c>
      <c r="D65" s="25">
        <f>SUM(' بيان تنفيد مصاريف التجهيز '!H65)</f>
        <v>133200</v>
      </c>
      <c r="E65" s="25">
        <f>SUM(' بيان تنفيد مصاريف التجهيز '!I65)</f>
        <v>0</v>
      </c>
      <c r="F65" s="346">
        <v>0</v>
      </c>
      <c r="G65" s="25">
        <f>C65-E65</f>
        <v>133200</v>
      </c>
      <c r="I65" s="271">
        <f t="shared" si="1"/>
        <v>133200</v>
      </c>
    </row>
    <row r="66" spans="1:9" s="1" customFormat="1" ht="20.25" customHeight="1">
      <c r="A66" s="161" t="s">
        <v>647</v>
      </c>
      <c r="B66" s="162" t="s">
        <v>648</v>
      </c>
      <c r="C66" s="25">
        <f>SUM(' بيان تنفيد مصاريف التجهيز '!G66)</f>
        <v>1080941.51</v>
      </c>
      <c r="D66" s="25">
        <f>SUM(' بيان تنفيد مصاريف التجهيز '!H66)</f>
        <v>137562.23</v>
      </c>
      <c r="E66" s="25">
        <f>SUM(' بيان تنفيد مصاريف التجهيز '!I66)</f>
        <v>0</v>
      </c>
      <c r="F66" s="346">
        <v>0</v>
      </c>
      <c r="G66" s="25">
        <f>C66-E66</f>
        <v>1080941.51</v>
      </c>
      <c r="I66" s="271">
        <f t="shared" si="1"/>
        <v>137562.23</v>
      </c>
    </row>
    <row r="67" spans="1:9" s="279" customFormat="1" ht="17.25" customHeight="1">
      <c r="A67" s="516" t="s">
        <v>653</v>
      </c>
      <c r="B67" s="516"/>
      <c r="C67" s="280">
        <f>SUM(C65:C66)</f>
        <v>1214141.51</v>
      </c>
      <c r="D67" s="280">
        <f>SUM(D65:D66)</f>
        <v>270762.23</v>
      </c>
      <c r="E67" s="280">
        <f>SUM(E65:E66)</f>
        <v>0</v>
      </c>
      <c r="F67" s="280">
        <f>SUM(F65:F66)</f>
        <v>0</v>
      </c>
      <c r="G67" s="280">
        <f>SUM(G65:G66)</f>
        <v>1214141.51</v>
      </c>
      <c r="I67" s="280">
        <f>SUM(I65:I66)</f>
        <v>270762.23</v>
      </c>
    </row>
    <row r="68" spans="1:9" s="279" customFormat="1" ht="18.75">
      <c r="A68" s="527" t="s">
        <v>84</v>
      </c>
      <c r="B68" s="528"/>
      <c r="C68" s="278">
        <f>C53+C58+C60+C64+C67</f>
        <v>9179935.96</v>
      </c>
      <c r="D68" s="278">
        <f>D53+D58+D60+D64+D67</f>
        <v>4305021.93</v>
      </c>
      <c r="E68" s="278">
        <f>E53+E58+E60+E64+E67</f>
        <v>1852856.9499999997</v>
      </c>
      <c r="F68" s="278">
        <f>F53+F58+F60+F64+F67</f>
        <v>0</v>
      </c>
      <c r="G68" s="278">
        <f>G53+G58+G60+G64+G67</f>
        <v>7327079.01</v>
      </c>
      <c r="I68" s="278">
        <f>I53+I58+I60+I64+I67</f>
        <v>2452164.98</v>
      </c>
    </row>
    <row r="69" spans="1:9" s="1" customFormat="1" ht="20.25" customHeight="1">
      <c r="A69" s="161" t="s">
        <v>568</v>
      </c>
      <c r="B69" s="162" t="s">
        <v>775</v>
      </c>
      <c r="C69" s="25">
        <f>SUM(' بيان تنفيد مصاريف التجهيز '!G69)</f>
        <v>311840</v>
      </c>
      <c r="D69" s="25">
        <f>SUM(' بيان تنفيد مصاريف التجهيز '!H69)</f>
        <v>52299.6</v>
      </c>
      <c r="E69" s="25">
        <f>SUM(' بيان تنفيد مصاريف التجهيز '!I69)</f>
        <v>18000</v>
      </c>
      <c r="F69" s="346">
        <v>0</v>
      </c>
      <c r="G69" s="25">
        <f>C69-E69</f>
        <v>293840</v>
      </c>
      <c r="I69" s="271">
        <f t="shared" si="1"/>
        <v>34299.6</v>
      </c>
    </row>
    <row r="70" spans="1:9" s="1" customFormat="1" ht="21" customHeight="1">
      <c r="A70" s="161" t="s">
        <v>569</v>
      </c>
      <c r="B70" s="163" t="s">
        <v>776</v>
      </c>
      <c r="C70" s="25">
        <f>SUM(' بيان تنفيد مصاريف التجهيز '!G70)</f>
        <v>6412742.640000001</v>
      </c>
      <c r="D70" s="25">
        <f>SUM(' بيان تنفيد مصاريف التجهيز '!H70)</f>
        <v>3269572.74</v>
      </c>
      <c r="E70" s="25">
        <f>SUM(' بيان تنفيد مصاريف التجهيز '!I70)</f>
        <v>368877.34</v>
      </c>
      <c r="F70" s="346">
        <v>0</v>
      </c>
      <c r="G70" s="25">
        <f>C70-E70</f>
        <v>6043865.300000001</v>
      </c>
      <c r="I70" s="271">
        <f t="shared" si="1"/>
        <v>2900695.4000000004</v>
      </c>
    </row>
    <row r="71" spans="1:9" s="1" customFormat="1" ht="20.25" customHeight="1">
      <c r="A71" s="161" t="s">
        <v>578</v>
      </c>
      <c r="B71" s="162" t="s">
        <v>654</v>
      </c>
      <c r="C71" s="25">
        <f>SUM(' بيان تنفيد مصاريف التجهيز '!G71)</f>
        <v>14539.5</v>
      </c>
      <c r="D71" s="25">
        <f>SUM(' بيان تنفيد مصاريف التجهيز '!H71)</f>
        <v>9489.74</v>
      </c>
      <c r="E71" s="25">
        <f>SUM(' بيان تنفيد مصاريف التجهيز '!I71)</f>
        <v>9489.74</v>
      </c>
      <c r="F71" s="346">
        <v>0</v>
      </c>
      <c r="G71" s="25">
        <f>C71-E71</f>
        <v>5049.76</v>
      </c>
      <c r="I71" s="271">
        <f t="shared" si="1"/>
        <v>0</v>
      </c>
    </row>
    <row r="72" spans="1:9" s="1" customFormat="1" ht="20.25" customHeight="1">
      <c r="A72" s="161" t="s">
        <v>655</v>
      </c>
      <c r="B72" s="162" t="s">
        <v>656</v>
      </c>
      <c r="C72" s="25">
        <f>SUM(' بيان تنفيد مصاريف التجهيز '!G72)</f>
        <v>1600485.7999999998</v>
      </c>
      <c r="D72" s="25">
        <f>SUM(' بيان تنفيد مصاريف التجهيز '!H72)</f>
        <v>0</v>
      </c>
      <c r="E72" s="25">
        <f>SUM(' بيان تنفيد مصاريف التجهيز '!I72)</f>
        <v>0</v>
      </c>
      <c r="F72" s="346">
        <v>0</v>
      </c>
      <c r="G72" s="25">
        <f>C72-E72</f>
        <v>1600485.7999999998</v>
      </c>
      <c r="I72" s="271">
        <f t="shared" si="1"/>
        <v>0</v>
      </c>
    </row>
    <row r="73" spans="1:9" s="1" customFormat="1" ht="20.25" customHeight="1">
      <c r="A73" s="161" t="s">
        <v>807</v>
      </c>
      <c r="B73" s="162" t="s">
        <v>808</v>
      </c>
      <c r="C73" s="25">
        <f>SUM(' بيان تنفيد مصاريف التجهيز '!G73)</f>
        <v>1450000</v>
      </c>
      <c r="D73" s="25">
        <f>SUM(' بيان تنفيد مصاريف التجهيز '!H73)</f>
        <v>1396719.6</v>
      </c>
      <c r="E73" s="25">
        <f>SUM(' بيان تنفيد مصاريف التجهيز '!I73)</f>
        <v>1113980.03</v>
      </c>
      <c r="F73" s="346">
        <v>0</v>
      </c>
      <c r="G73" s="25">
        <f>C73-E73</f>
        <v>336019.97</v>
      </c>
      <c r="I73" s="271"/>
    </row>
    <row r="74" spans="1:9" s="279" customFormat="1" ht="17.25" customHeight="1">
      <c r="A74" s="516" t="s">
        <v>649</v>
      </c>
      <c r="B74" s="516"/>
      <c r="C74" s="280">
        <f>SUM(C69:C73)</f>
        <v>9789607.940000001</v>
      </c>
      <c r="D74" s="280">
        <f>SUM(D69:D73)</f>
        <v>4728081.680000001</v>
      </c>
      <c r="E74" s="280">
        <f>SUM(E69:E73)</f>
        <v>1510347.11</v>
      </c>
      <c r="F74" s="280">
        <f>SUM(F69:F73)</f>
        <v>0</v>
      </c>
      <c r="G74" s="280">
        <f>SUM(G69:G73)</f>
        <v>8279260.83</v>
      </c>
      <c r="I74" s="280">
        <f>SUM(I69:I72)</f>
        <v>2934995.0000000005</v>
      </c>
    </row>
    <row r="75" spans="1:9" s="1" customFormat="1" ht="24.75" customHeight="1">
      <c r="A75" s="161" t="s">
        <v>757</v>
      </c>
      <c r="B75" s="162" t="s">
        <v>777</v>
      </c>
      <c r="C75" s="25">
        <f>SUM(' بيان تنفيد مصاريف التجهيز '!G75)</f>
        <v>0</v>
      </c>
      <c r="D75" s="25">
        <f>SUM(' بيان تنفيد مصاريف التجهيز '!H75)</f>
        <v>0</v>
      </c>
      <c r="E75" s="25">
        <f>SUM(' بيان تنفيد مصاريف التجهيز '!I75)</f>
        <v>0</v>
      </c>
      <c r="F75" s="346">
        <v>0</v>
      </c>
      <c r="G75" s="25">
        <f>C75-E75</f>
        <v>0</v>
      </c>
      <c r="I75" s="271">
        <f t="shared" si="1"/>
        <v>0</v>
      </c>
    </row>
    <row r="76" spans="1:9" s="1" customFormat="1" ht="20.25" customHeight="1">
      <c r="A76" s="161" t="s">
        <v>740</v>
      </c>
      <c r="B76" s="162" t="s">
        <v>741</v>
      </c>
      <c r="C76" s="25">
        <f>SUM(' بيان تنفيد مصاريف التجهيز '!G76)</f>
        <v>0</v>
      </c>
      <c r="D76" s="25">
        <f>SUM(' بيان تنفيد مصاريف التجهيز '!H76)</f>
        <v>0</v>
      </c>
      <c r="E76" s="25">
        <f>SUM(' بيان تنفيد مصاريف التجهيز '!I76)</f>
        <v>0</v>
      </c>
      <c r="F76" s="346">
        <v>0</v>
      </c>
      <c r="G76" s="25">
        <f>C76-E76</f>
        <v>0</v>
      </c>
      <c r="I76" s="271">
        <f t="shared" si="1"/>
        <v>0</v>
      </c>
    </row>
    <row r="77" spans="1:9" s="1" customFormat="1" ht="24" customHeight="1" thickBot="1">
      <c r="A77" s="161" t="s">
        <v>657</v>
      </c>
      <c r="B77" s="162" t="s">
        <v>778</v>
      </c>
      <c r="C77" s="25">
        <f>SUM(' بيان تنفيد مصاريف التجهيز '!G77)</f>
        <v>684628.98</v>
      </c>
      <c r="D77" s="25">
        <f>SUM(' بيان تنفيد مصاريف التجهيز '!H77)</f>
        <v>558019.98</v>
      </c>
      <c r="E77" s="25">
        <f>SUM(' بيان تنفيد مصاريف التجهيز '!I77)</f>
        <v>388033.72</v>
      </c>
      <c r="F77" s="346">
        <v>0</v>
      </c>
      <c r="G77" s="25">
        <f>C77-E77</f>
        <v>296595.26</v>
      </c>
      <c r="I77" s="271">
        <f t="shared" si="1"/>
        <v>169986.26</v>
      </c>
    </row>
    <row r="78" spans="1:9" s="1" customFormat="1" ht="26.25" customHeight="1" thickBot="1">
      <c r="A78" s="347" t="s">
        <v>117</v>
      </c>
      <c r="B78" s="348" t="s">
        <v>105</v>
      </c>
      <c r="C78" s="234" t="s">
        <v>118</v>
      </c>
      <c r="D78" s="347" t="s">
        <v>793</v>
      </c>
      <c r="E78" s="349" t="s">
        <v>336</v>
      </c>
      <c r="F78" s="349" t="s">
        <v>119</v>
      </c>
      <c r="G78" s="234" t="s">
        <v>94</v>
      </c>
      <c r="I78" s="272"/>
    </row>
    <row r="79" spans="1:9" s="1" customFormat="1" ht="20.25" customHeight="1">
      <c r="A79" s="161" t="s">
        <v>754</v>
      </c>
      <c r="B79" s="162" t="s">
        <v>779</v>
      </c>
      <c r="C79" s="25">
        <f>SUM(' بيان تنفيد مصاريف التجهيز '!G78)</f>
        <v>69160.7</v>
      </c>
      <c r="D79" s="25">
        <f>SUM(' بيان تنفيد مصاريف التجهيز '!H78)</f>
        <v>34776</v>
      </c>
      <c r="E79" s="25">
        <f>SUM(' بيان تنفيد مصاريف التجهيز '!I78)</f>
        <v>34776</v>
      </c>
      <c r="F79" s="346">
        <v>0</v>
      </c>
      <c r="G79" s="25">
        <f aca="true" t="shared" si="4" ref="G79:G84">C79-E79</f>
        <v>34384.7</v>
      </c>
      <c r="I79" s="271">
        <f t="shared" si="1"/>
        <v>0</v>
      </c>
    </row>
    <row r="80" spans="1:9" s="1" customFormat="1" ht="20.25" customHeight="1">
      <c r="A80" s="161" t="s">
        <v>809</v>
      </c>
      <c r="B80" s="162" t="s">
        <v>810</v>
      </c>
      <c r="C80" s="25">
        <f>SUM(' بيان تنفيد مصاريف التجهيز '!G79)</f>
        <v>273480</v>
      </c>
      <c r="D80" s="25">
        <f>SUM(' بيان تنفيد مصاريف التجهيز '!H79)</f>
        <v>273480</v>
      </c>
      <c r="E80" s="25">
        <f>SUM(' بيان تنفيد مصاريف التجهيز '!I79)</f>
        <v>244782.86</v>
      </c>
      <c r="F80" s="346">
        <v>0</v>
      </c>
      <c r="G80" s="25">
        <f t="shared" si="4"/>
        <v>28697.140000000014</v>
      </c>
      <c r="I80" s="271"/>
    </row>
    <row r="81" spans="1:9" s="1" customFormat="1" ht="20.25" customHeight="1">
      <c r="A81" s="161" t="s">
        <v>754</v>
      </c>
      <c r="B81" s="162" t="s">
        <v>854</v>
      </c>
      <c r="C81" s="25">
        <f>SUM(' بيان تنفيد مصاريف التجهيز '!G80)</f>
        <v>336096</v>
      </c>
      <c r="D81" s="25">
        <f>SUM(' بيان تنفيد مصاريف التجهيز '!H80)</f>
        <v>0</v>
      </c>
      <c r="E81" s="25">
        <f>SUM(' بيان تنفيد مصاريف التجهيز '!I80)</f>
        <v>0</v>
      </c>
      <c r="F81" s="346">
        <v>0</v>
      </c>
      <c r="G81" s="25">
        <f t="shared" si="4"/>
        <v>336096</v>
      </c>
      <c r="I81" s="271">
        <f>D81-E81</f>
        <v>0</v>
      </c>
    </row>
    <row r="82" spans="1:9" s="1" customFormat="1" ht="20.25" customHeight="1">
      <c r="A82" s="161" t="s">
        <v>658</v>
      </c>
      <c r="B82" s="162" t="s">
        <v>659</v>
      </c>
      <c r="C82" s="25">
        <f>SUM(' بيان تنفيد مصاريف التجهيز '!G81)</f>
        <v>1165686.48</v>
      </c>
      <c r="D82" s="25">
        <f>SUM(' بيان تنفيد مصاريف التجهيز '!H81)</f>
        <v>1147275.75</v>
      </c>
      <c r="E82" s="25">
        <f>SUM(' بيان تنفيد مصاريف التجهيز '!I81)</f>
        <v>1139635.95</v>
      </c>
      <c r="F82" s="346">
        <v>0</v>
      </c>
      <c r="G82" s="25">
        <f t="shared" si="4"/>
        <v>26050.530000000028</v>
      </c>
      <c r="I82" s="271">
        <f t="shared" si="1"/>
        <v>7639.800000000047</v>
      </c>
    </row>
    <row r="83" spans="1:9" s="1" customFormat="1" ht="20.25" customHeight="1">
      <c r="A83" s="161" t="s">
        <v>739</v>
      </c>
      <c r="B83" s="164" t="s">
        <v>780</v>
      </c>
      <c r="C83" s="25">
        <f>SUM(' بيان تنفيد مصاريف التجهيز '!G84)</f>
        <v>21761.709999999992</v>
      </c>
      <c r="D83" s="25">
        <f>SUM(' بيان تنفيد مصاريف التجهيز '!H84)</f>
        <v>0</v>
      </c>
      <c r="E83" s="25">
        <f>SUM(' بيان تنفيد مصاريف التجهيز '!I84)</f>
        <v>0</v>
      </c>
      <c r="F83" s="346">
        <v>0</v>
      </c>
      <c r="G83" s="25">
        <f t="shared" si="4"/>
        <v>21761.709999999992</v>
      </c>
      <c r="I83" s="271">
        <f t="shared" si="1"/>
        <v>0</v>
      </c>
    </row>
    <row r="84" spans="1:9" s="1" customFormat="1" ht="20.25" customHeight="1">
      <c r="A84" s="161" t="s">
        <v>660</v>
      </c>
      <c r="B84" s="162" t="s">
        <v>781</v>
      </c>
      <c r="C84" s="25">
        <f>SUM(' بيان تنفيد مصاريف التجهيز '!G85)</f>
        <v>135296.68</v>
      </c>
      <c r="D84" s="25">
        <f>SUM(' بيان تنفيد مصاريف التجهيز '!H85)</f>
        <v>135296.68</v>
      </c>
      <c r="E84" s="25">
        <f>SUM(' بيان تنفيد مصاريف التجهيز '!I85)</f>
        <v>0</v>
      </c>
      <c r="F84" s="346">
        <v>0</v>
      </c>
      <c r="G84" s="25">
        <f t="shared" si="4"/>
        <v>135296.68</v>
      </c>
      <c r="I84" s="271">
        <f t="shared" si="1"/>
        <v>135296.68</v>
      </c>
    </row>
    <row r="85" spans="1:9" s="279" customFormat="1" ht="17.25" customHeight="1">
      <c r="A85" s="516" t="s">
        <v>650</v>
      </c>
      <c r="B85" s="516"/>
      <c r="C85" s="280">
        <f>SUM(C75:C84)</f>
        <v>2686110.5500000003</v>
      </c>
      <c r="D85" s="280">
        <f>SUM(D75:D84)</f>
        <v>2148848.41</v>
      </c>
      <c r="E85" s="280">
        <f>SUM(E75:E84)</f>
        <v>1807228.5299999998</v>
      </c>
      <c r="F85" s="280">
        <f>SUM(F75:F84)</f>
        <v>0</v>
      </c>
      <c r="G85" s="280">
        <f>SUM(G75:G84)</f>
        <v>878882.02</v>
      </c>
      <c r="I85" s="280">
        <f>SUM(I77:I84)</f>
        <v>312922.74000000005</v>
      </c>
    </row>
    <row r="86" spans="1:9" s="279" customFormat="1" ht="18.75">
      <c r="A86" s="527" t="s">
        <v>85</v>
      </c>
      <c r="B86" s="528"/>
      <c r="C86" s="278">
        <f>C74+C85</f>
        <v>12475718.490000002</v>
      </c>
      <c r="D86" s="278">
        <f>D74+D85</f>
        <v>6876930.090000001</v>
      </c>
      <c r="E86" s="278">
        <f>E74+E85</f>
        <v>3317575.6399999997</v>
      </c>
      <c r="F86" s="278">
        <f>F74+F85</f>
        <v>0</v>
      </c>
      <c r="G86" s="278">
        <f>G74+G85</f>
        <v>9158142.85</v>
      </c>
      <c r="I86" s="278">
        <f>I74+I85</f>
        <v>3247917.7400000007</v>
      </c>
    </row>
    <row r="87" spans="1:9" s="1" customFormat="1" ht="20.25" customHeight="1">
      <c r="A87" s="161" t="s">
        <v>661</v>
      </c>
      <c r="B87" s="162" t="s">
        <v>662</v>
      </c>
      <c r="C87" s="25">
        <f>SUM(' بيان تنفيد مصاريف التجهيز '!G88)</f>
        <v>0</v>
      </c>
      <c r="D87" s="25">
        <f>SUM(' بيان تنفيد مصاريف التجهيز '!H88)</f>
        <v>0</v>
      </c>
      <c r="E87" s="25">
        <f>SUM(' بيان تنفيد مصاريف التجهيز '!I88)</f>
        <v>0</v>
      </c>
      <c r="F87" s="346">
        <v>0</v>
      </c>
      <c r="G87" s="25">
        <f>C87-E87</f>
        <v>0</v>
      </c>
      <c r="I87" s="271">
        <f t="shared" si="1"/>
        <v>0</v>
      </c>
    </row>
    <row r="88" spans="1:9" s="279" customFormat="1" ht="17.25" customHeight="1">
      <c r="A88" s="516" t="s">
        <v>650</v>
      </c>
      <c r="B88" s="516"/>
      <c r="C88" s="280">
        <f>C87</f>
        <v>0</v>
      </c>
      <c r="D88" s="280">
        <f>D87</f>
        <v>0</v>
      </c>
      <c r="E88" s="280">
        <f>E87</f>
        <v>0</v>
      </c>
      <c r="F88" s="280">
        <f>F87</f>
        <v>0</v>
      </c>
      <c r="G88" s="280">
        <f>G87</f>
        <v>0</v>
      </c>
      <c r="I88" s="280">
        <f>I87</f>
        <v>0</v>
      </c>
    </row>
    <row r="89" spans="1:9" s="1" customFormat="1" ht="20.25" customHeight="1">
      <c r="A89" s="161" t="s">
        <v>663</v>
      </c>
      <c r="B89" s="162" t="s">
        <v>664</v>
      </c>
      <c r="C89" s="25">
        <f>SUM(' بيان تنفيد مصاريف التجهيز '!G90)</f>
        <v>877074.14</v>
      </c>
      <c r="D89" s="25">
        <f>SUM(' بيان تنفيد مصاريف التجهيز '!H90)</f>
        <v>877074.14</v>
      </c>
      <c r="E89" s="25">
        <f>SUM(' بيان تنفيد مصاريف التجهيز '!I90)</f>
        <v>0</v>
      </c>
      <c r="F89" s="346">
        <v>0</v>
      </c>
      <c r="G89" s="25">
        <f>C89-E89</f>
        <v>877074.14</v>
      </c>
      <c r="I89" s="271">
        <f t="shared" si="1"/>
        <v>877074.14</v>
      </c>
    </row>
    <row r="90" spans="1:9" s="279" customFormat="1" ht="17.25" customHeight="1">
      <c r="A90" s="516" t="s">
        <v>651</v>
      </c>
      <c r="B90" s="516"/>
      <c r="C90" s="280">
        <f>C89</f>
        <v>877074.14</v>
      </c>
      <c r="D90" s="280">
        <f>D89</f>
        <v>877074.14</v>
      </c>
      <c r="E90" s="280">
        <f>E89</f>
        <v>0</v>
      </c>
      <c r="F90" s="280">
        <f>F89</f>
        <v>0</v>
      </c>
      <c r="G90" s="280">
        <f>G89</f>
        <v>877074.14</v>
      </c>
      <c r="I90" s="280">
        <f>I89</f>
        <v>877074.14</v>
      </c>
    </row>
    <row r="91" spans="1:9" s="279" customFormat="1" ht="18.75">
      <c r="A91" s="527" t="s">
        <v>86</v>
      </c>
      <c r="B91" s="528"/>
      <c r="C91" s="278">
        <f>C88+C90</f>
        <v>877074.14</v>
      </c>
      <c r="D91" s="278">
        <f>D88+D90</f>
        <v>877074.14</v>
      </c>
      <c r="E91" s="278">
        <f>E88+E90</f>
        <v>0</v>
      </c>
      <c r="F91" s="278">
        <f>F88+F90</f>
        <v>0</v>
      </c>
      <c r="G91" s="278">
        <f>G88+G90</f>
        <v>877074.14</v>
      </c>
      <c r="I91" s="278">
        <f>I88+I90</f>
        <v>877074.14</v>
      </c>
    </row>
    <row r="92" spans="1:9" s="1" customFormat="1" ht="27.75" customHeight="1">
      <c r="A92" s="161" t="s">
        <v>742</v>
      </c>
      <c r="B92" s="162" t="s">
        <v>743</v>
      </c>
      <c r="C92" s="25">
        <f>SUM(' بيان تنفيد مصاريف التجهيز '!G93)</f>
        <v>7000000</v>
      </c>
      <c r="D92" s="25">
        <f>SUM(' بيان تنفيد مصاريف التجهيز '!H93)</f>
        <v>7000000</v>
      </c>
      <c r="E92" s="25">
        <f>SUM(' بيان تنفيد مصاريف التجهيز '!I93)</f>
        <v>7000000</v>
      </c>
      <c r="F92" s="346">
        <v>0</v>
      </c>
      <c r="G92" s="25">
        <f>C92-E92</f>
        <v>0</v>
      </c>
      <c r="I92" s="271">
        <f t="shared" si="1"/>
        <v>0</v>
      </c>
    </row>
    <row r="93" spans="1:9" s="1" customFormat="1" ht="32.25" customHeight="1">
      <c r="A93" s="161" t="s">
        <v>665</v>
      </c>
      <c r="B93" s="162" t="s">
        <v>666</v>
      </c>
      <c r="C93" s="25">
        <f>SUM(' بيان تنفيد مصاريف التجهيز '!G94)</f>
        <v>7150000</v>
      </c>
      <c r="D93" s="25">
        <f>SUM(' بيان تنفيد مصاريف التجهيز '!H94)</f>
        <v>7150000</v>
      </c>
      <c r="E93" s="25">
        <f>SUM(' بيان تنفيد مصاريف التجهيز '!I94)</f>
        <v>7150000</v>
      </c>
      <c r="F93" s="346">
        <v>0</v>
      </c>
      <c r="G93" s="25">
        <f>C93-E93</f>
        <v>0</v>
      </c>
      <c r="I93" s="273">
        <f t="shared" si="1"/>
        <v>0</v>
      </c>
    </row>
    <row r="94" spans="1:9" s="1" customFormat="1" ht="32.25" customHeight="1">
      <c r="A94" s="161" t="s">
        <v>667</v>
      </c>
      <c r="B94" s="162" t="s">
        <v>857</v>
      </c>
      <c r="C94" s="25">
        <f>SUM(' بيان تنفيد مصاريف التجهيز '!G95)</f>
        <v>800000</v>
      </c>
      <c r="D94" s="25">
        <f>SUM(' بيان تنفيد مصاريف التجهيز '!H95)</f>
        <v>800000</v>
      </c>
      <c r="E94" s="25">
        <f>SUM(' بيان تنفيد مصاريف التجهيز '!I95)</f>
        <v>800000</v>
      </c>
      <c r="F94" s="346">
        <v>0</v>
      </c>
      <c r="G94" s="25">
        <f>C94-E94</f>
        <v>0</v>
      </c>
      <c r="I94" s="271">
        <f t="shared" si="1"/>
        <v>0</v>
      </c>
    </row>
    <row r="95" spans="1:9" s="1" customFormat="1" ht="32.25" customHeight="1">
      <c r="A95" s="161" t="s">
        <v>858</v>
      </c>
      <c r="B95" s="162" t="s">
        <v>859</v>
      </c>
      <c r="C95" s="25">
        <f>SUM(' بيان تنفيد مصاريف التجهيز '!G96)</f>
        <v>6000000</v>
      </c>
      <c r="D95" s="25">
        <f>SUM(' بيان تنفيد مصاريف التجهيز '!H96)</f>
        <v>6000000</v>
      </c>
      <c r="E95" s="25">
        <f>SUM(' بيان تنفيد مصاريف التجهيز '!I96)</f>
        <v>6000000</v>
      </c>
      <c r="F95" s="346">
        <v>0</v>
      </c>
      <c r="G95" s="25">
        <f>C95-E95</f>
        <v>0</v>
      </c>
      <c r="I95" s="271">
        <f>D95-E95</f>
        <v>0</v>
      </c>
    </row>
    <row r="96" spans="1:9" s="279" customFormat="1" ht="17.25" customHeight="1">
      <c r="A96" s="516" t="s">
        <v>651</v>
      </c>
      <c r="B96" s="516"/>
      <c r="C96" s="280">
        <f>SUM(C92:C95)</f>
        <v>20950000</v>
      </c>
      <c r="D96" s="280">
        <f>SUM(D92:D95)</f>
        <v>20950000</v>
      </c>
      <c r="E96" s="280">
        <f>SUM(E92:E95)</f>
        <v>20950000</v>
      </c>
      <c r="F96" s="280">
        <f>SUM(F92:F95)</f>
        <v>0</v>
      </c>
      <c r="G96" s="280">
        <f>SUM(G92:G95)</f>
        <v>0</v>
      </c>
      <c r="I96" s="280">
        <f>SUM(I93:I95)</f>
        <v>0</v>
      </c>
    </row>
    <row r="97" spans="1:9" s="279" customFormat="1" ht="18.75">
      <c r="A97" s="527" t="s">
        <v>87</v>
      </c>
      <c r="B97" s="528"/>
      <c r="C97" s="278">
        <f>C96</f>
        <v>20950000</v>
      </c>
      <c r="D97" s="278">
        <f>D96</f>
        <v>20950000</v>
      </c>
      <c r="E97" s="278">
        <f>E96</f>
        <v>20950000</v>
      </c>
      <c r="F97" s="278">
        <f>F96</f>
        <v>0</v>
      </c>
      <c r="G97" s="278">
        <f>G96</f>
        <v>0</v>
      </c>
      <c r="I97" s="278">
        <f>I96</f>
        <v>0</v>
      </c>
    </row>
    <row r="98" spans="1:9" s="1" customFormat="1" ht="27.75" customHeight="1">
      <c r="A98" s="161" t="s">
        <v>668</v>
      </c>
      <c r="B98" s="162" t="s">
        <v>669</v>
      </c>
      <c r="C98" s="25">
        <f>SUM(' بيان تنفيد مصاريف التجهيز '!G99)</f>
        <v>1768630.92</v>
      </c>
      <c r="D98" s="25">
        <f>SUM(' بيان تنفيد مصاريف التجهيز '!H99)</f>
        <v>1768630.92</v>
      </c>
      <c r="E98" s="25">
        <f>SUM(' بيان تنفيد مصاريف التجهيز '!I99)</f>
        <v>1768630.92</v>
      </c>
      <c r="F98" s="346">
        <v>0</v>
      </c>
      <c r="G98" s="25">
        <f>C98-E98</f>
        <v>0</v>
      </c>
      <c r="I98" s="271">
        <f>D98-E98</f>
        <v>0</v>
      </c>
    </row>
    <row r="99" spans="1:9" s="279" customFormat="1" ht="17.25" customHeight="1">
      <c r="A99" s="516" t="s">
        <v>649</v>
      </c>
      <c r="B99" s="516"/>
      <c r="C99" s="280">
        <f>SUM(C98)</f>
        <v>1768630.92</v>
      </c>
      <c r="D99" s="280">
        <f>SUM(D98)</f>
        <v>1768630.92</v>
      </c>
      <c r="E99" s="280">
        <f>SUM(E98)</f>
        <v>1768630.92</v>
      </c>
      <c r="F99" s="280">
        <f>SUM(F98)</f>
        <v>0</v>
      </c>
      <c r="G99" s="280">
        <f>SUM(G98)</f>
        <v>0</v>
      </c>
      <c r="I99" s="280">
        <f>SUM(I98)</f>
        <v>0</v>
      </c>
    </row>
    <row r="100" spans="1:9" s="279" customFormat="1" ht="18.75">
      <c r="A100" s="527" t="s">
        <v>88</v>
      </c>
      <c r="B100" s="528"/>
      <c r="C100" s="278">
        <f>C99</f>
        <v>1768630.92</v>
      </c>
      <c r="D100" s="278">
        <f>D99</f>
        <v>1768630.92</v>
      </c>
      <c r="E100" s="278">
        <f>E99</f>
        <v>1768630.92</v>
      </c>
      <c r="F100" s="278">
        <f>F99</f>
        <v>0</v>
      </c>
      <c r="G100" s="278">
        <f>G99</f>
        <v>0</v>
      </c>
      <c r="I100" s="278">
        <f>I99</f>
        <v>0</v>
      </c>
    </row>
    <row r="101" spans="1:12" s="1" customFormat="1" ht="26.25" customHeight="1">
      <c r="A101" s="529" t="s">
        <v>89</v>
      </c>
      <c r="B101" s="529"/>
      <c r="C101" s="281">
        <f>C49+C68+C86+C91+C97+C100</f>
        <v>114986938.21000001</v>
      </c>
      <c r="D101" s="281">
        <f>D49+D68+D86+D91+D97+D100</f>
        <v>107904491.64000002</v>
      </c>
      <c r="E101" s="281">
        <f>E49+E68+E86+E91+E97+E100</f>
        <v>66851877.32000001</v>
      </c>
      <c r="F101" s="281">
        <f>F49+F68+F86+F91+F97+F100</f>
        <v>0</v>
      </c>
      <c r="G101" s="281">
        <f>G49+G68+G86+G91+G97+G100</f>
        <v>48135060.89</v>
      </c>
      <c r="I101" s="257">
        <f>I49+I68+I86+I91+I97+I100</f>
        <v>40738519.849999994</v>
      </c>
      <c r="J101" s="166"/>
      <c r="L101" s="221"/>
    </row>
    <row r="102" spans="1:9" s="1" customFormat="1" ht="15.75">
      <c r="A102" s="32"/>
      <c r="B102" s="21"/>
      <c r="C102" s="32"/>
      <c r="D102" s="21"/>
      <c r="E102" s="21"/>
      <c r="F102" s="21"/>
      <c r="G102" s="21"/>
      <c r="I102" s="271"/>
    </row>
    <row r="103" spans="1:9" s="1" customFormat="1" ht="15.75">
      <c r="A103" s="32"/>
      <c r="B103" s="32"/>
      <c r="C103" s="32"/>
      <c r="D103" s="32"/>
      <c r="E103" s="32"/>
      <c r="F103" s="283"/>
      <c r="G103" s="32"/>
      <c r="I103" s="271"/>
    </row>
    <row r="104" spans="1:9" s="20" customFormat="1" ht="24.75" customHeight="1">
      <c r="A104" s="531" t="s">
        <v>97</v>
      </c>
      <c r="B104" s="531"/>
      <c r="C104" s="140"/>
      <c r="D104" s="140"/>
      <c r="E104" s="515" t="s">
        <v>97</v>
      </c>
      <c r="F104" s="515"/>
      <c r="I104" s="273"/>
    </row>
    <row r="105" spans="1:9" s="1" customFormat="1" ht="18.75">
      <c r="A105" s="530" t="s">
        <v>98</v>
      </c>
      <c r="B105" s="530"/>
      <c r="C105" s="131"/>
      <c r="D105" s="131"/>
      <c r="E105" s="514" t="s">
        <v>116</v>
      </c>
      <c r="F105" s="514"/>
      <c r="I105" s="271"/>
    </row>
    <row r="107" ht="15.75">
      <c r="D107" s="274"/>
    </row>
    <row r="109" ht="15.75">
      <c r="C109" s="274"/>
    </row>
    <row r="111" ht="15.75">
      <c r="B111" s="34"/>
    </row>
  </sheetData>
  <sheetProtection/>
  <mergeCells count="28">
    <mergeCell ref="A86:B86"/>
    <mergeCell ref="A88:B88"/>
    <mergeCell ref="A90:B90"/>
    <mergeCell ref="A105:B105"/>
    <mergeCell ref="A104:B104"/>
    <mergeCell ref="A91:B91"/>
    <mergeCell ref="A96:B96"/>
    <mergeCell ref="A97:B97"/>
    <mergeCell ref="A53:B53"/>
    <mergeCell ref="A58:B58"/>
    <mergeCell ref="A85:B85"/>
    <mergeCell ref="A99:B99"/>
    <mergeCell ref="A101:B101"/>
    <mergeCell ref="A100:B100"/>
    <mergeCell ref="A60:B60"/>
    <mergeCell ref="A67:B67"/>
    <mergeCell ref="A68:B68"/>
    <mergeCell ref="A64:B64"/>
    <mergeCell ref="E105:F105"/>
    <mergeCell ref="E104:F104"/>
    <mergeCell ref="A74:B74"/>
    <mergeCell ref="B9:G10"/>
    <mergeCell ref="B11:G11"/>
    <mergeCell ref="A29:B29"/>
    <mergeCell ref="A36:B36"/>
    <mergeCell ref="A41:B41"/>
    <mergeCell ref="A49:B49"/>
    <mergeCell ref="A48:B48"/>
  </mergeCells>
  <printOptions/>
  <pageMargins left="0.16" right="0.16" top="0.2" bottom="0.16" header="0.22" footer="0.16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K24"/>
  <sheetViews>
    <sheetView rightToLeft="1" zoomScalePageLayoutView="0" workbookViewId="0" topLeftCell="A7">
      <selection activeCell="H17" sqref="H17"/>
    </sheetView>
  </sheetViews>
  <sheetFormatPr defaultColWidth="11.421875" defaultRowHeight="15"/>
  <cols>
    <col min="1" max="1" width="16.140625" style="1" customWidth="1"/>
    <col min="2" max="2" width="25.421875" style="1" customWidth="1"/>
    <col min="3" max="3" width="12.57421875" style="1" customWidth="1"/>
    <col min="4" max="4" width="12.7109375" style="1" customWidth="1"/>
    <col min="5" max="5" width="9.421875" style="1" customWidth="1"/>
    <col min="6" max="6" width="13.140625" style="1" customWidth="1"/>
    <col min="7" max="7" width="14.00390625" style="1" customWidth="1"/>
    <col min="8" max="8" width="13.57421875" style="1" customWidth="1"/>
    <col min="9" max="9" width="12.421875" style="1" customWidth="1"/>
    <col min="10" max="10" width="9.00390625" style="1" customWidth="1"/>
    <col min="11" max="11" width="13.57421875" style="1" customWidth="1"/>
    <col min="12" max="16384" width="11.421875" style="1" customWidth="1"/>
  </cols>
  <sheetData>
    <row r="1" spans="1:11" ht="15">
      <c r="A1" s="535"/>
      <c r="B1" s="535"/>
      <c r="C1" s="535"/>
      <c r="D1" s="535"/>
      <c r="E1" s="535"/>
      <c r="F1" s="535"/>
      <c r="G1" s="3"/>
      <c r="H1" s="3"/>
      <c r="I1" s="3"/>
      <c r="J1" s="2"/>
      <c r="K1" s="3"/>
    </row>
    <row r="2" spans="1:11" ht="15">
      <c r="A2" s="435"/>
      <c r="B2" s="435"/>
      <c r="C2" s="435"/>
      <c r="D2" s="435"/>
      <c r="E2" s="435"/>
      <c r="F2" s="435"/>
      <c r="G2" s="3"/>
      <c r="H2" s="3"/>
      <c r="I2" s="3"/>
      <c r="J2" s="2"/>
      <c r="K2" s="3"/>
    </row>
    <row r="3" spans="1:11" ht="15">
      <c r="A3" s="435"/>
      <c r="B3" s="435"/>
      <c r="C3" s="435"/>
      <c r="D3" s="435"/>
      <c r="E3" s="435"/>
      <c r="F3" s="435"/>
      <c r="G3" s="3"/>
      <c r="H3" s="3"/>
      <c r="I3" s="3"/>
      <c r="J3" s="2"/>
      <c r="K3" s="3"/>
    </row>
    <row r="4" spans="1:11" ht="15">
      <c r="A4" s="9"/>
      <c r="B4" s="8"/>
      <c r="C4" s="8"/>
      <c r="D4" s="8"/>
      <c r="E4" s="8"/>
      <c r="F4" s="8"/>
      <c r="G4" s="3"/>
      <c r="H4" s="3"/>
      <c r="I4" s="3"/>
      <c r="J4" s="2"/>
      <c r="K4" s="3"/>
    </row>
    <row r="5" spans="1:11" ht="15">
      <c r="A5" s="8"/>
      <c r="B5" s="8"/>
      <c r="C5" s="8"/>
      <c r="D5" s="8"/>
      <c r="E5" s="8"/>
      <c r="F5" s="8"/>
      <c r="G5" s="3"/>
      <c r="H5" s="3"/>
      <c r="I5" s="3"/>
      <c r="J5" s="2"/>
      <c r="K5" s="3"/>
    </row>
    <row r="6" spans="1:11" ht="15">
      <c r="A6" s="8"/>
      <c r="B6" s="8"/>
      <c r="C6" s="9"/>
      <c r="D6" s="9"/>
      <c r="E6" s="9"/>
      <c r="F6" s="9"/>
      <c r="G6" s="3"/>
      <c r="H6" s="3"/>
      <c r="I6" s="3"/>
      <c r="K6" s="3"/>
    </row>
    <row r="7" spans="1:11" ht="39" customHeight="1" thickBot="1">
      <c r="A7" s="8"/>
      <c r="B7" s="8"/>
      <c r="C7" s="9"/>
      <c r="D7" s="9"/>
      <c r="E7" s="9"/>
      <c r="F7" s="9"/>
      <c r="G7" s="3"/>
      <c r="H7" s="3"/>
      <c r="I7" s="3"/>
      <c r="K7" s="3"/>
    </row>
    <row r="8" spans="1:10" ht="15" customHeight="1">
      <c r="A8" s="8"/>
      <c r="B8" s="539" t="s">
        <v>958</v>
      </c>
      <c r="C8" s="540"/>
      <c r="D8" s="540"/>
      <c r="E8" s="540"/>
      <c r="F8" s="540"/>
      <c r="G8" s="540"/>
      <c r="H8" s="540"/>
      <c r="I8" s="540"/>
      <c r="J8" s="541"/>
    </row>
    <row r="9" spans="1:10" ht="15" customHeight="1">
      <c r="A9" s="9"/>
      <c r="B9" s="542"/>
      <c r="C9" s="543"/>
      <c r="D9" s="543"/>
      <c r="E9" s="543"/>
      <c r="F9" s="543"/>
      <c r="G9" s="543"/>
      <c r="H9" s="543"/>
      <c r="I9" s="543"/>
      <c r="J9" s="544"/>
    </row>
    <row r="10" spans="2:11" ht="24" thickBot="1">
      <c r="B10" s="532" t="s">
        <v>96</v>
      </c>
      <c r="C10" s="533"/>
      <c r="D10" s="533"/>
      <c r="E10" s="533"/>
      <c r="F10" s="533"/>
      <c r="G10" s="533"/>
      <c r="H10" s="533"/>
      <c r="I10" s="533"/>
      <c r="J10" s="534"/>
      <c r="K10" s="5"/>
    </row>
    <row r="11" spans="1:11" ht="15.75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35.25" customHeight="1" thickBot="1" thickTop="1">
      <c r="A12" s="452" t="s">
        <v>0</v>
      </c>
      <c r="B12" s="452" t="s">
        <v>1</v>
      </c>
      <c r="C12" s="468" t="s">
        <v>2</v>
      </c>
      <c r="D12" s="469"/>
      <c r="E12" s="469"/>
      <c r="F12" s="470"/>
      <c r="G12" s="452" t="s">
        <v>6</v>
      </c>
      <c r="H12" s="452" t="s">
        <v>7</v>
      </c>
      <c r="I12" s="452" t="s">
        <v>800</v>
      </c>
      <c r="J12" s="452" t="s">
        <v>8</v>
      </c>
      <c r="K12" s="452" t="s">
        <v>712</v>
      </c>
    </row>
    <row r="13" spans="1:11" ht="36.75" customHeight="1" thickBot="1" thickTop="1">
      <c r="A13" s="453"/>
      <c r="B13" s="453"/>
      <c r="C13" s="144" t="s">
        <v>3</v>
      </c>
      <c r="D13" s="145" t="s">
        <v>94</v>
      </c>
      <c r="E13" s="145" t="s">
        <v>4</v>
      </c>
      <c r="F13" s="146" t="s">
        <v>5</v>
      </c>
      <c r="G13" s="453"/>
      <c r="H13" s="453"/>
      <c r="I13" s="453"/>
      <c r="J13" s="453"/>
      <c r="K13" s="453"/>
    </row>
    <row r="14" spans="1:11" ht="31.5" customHeight="1" thickTop="1">
      <c r="A14" s="216" t="s">
        <v>695</v>
      </c>
      <c r="B14" s="147" t="s">
        <v>99</v>
      </c>
      <c r="C14" s="150">
        <v>0</v>
      </c>
      <c r="D14" s="150">
        <v>5064614.85</v>
      </c>
      <c r="E14" s="150">
        <v>0</v>
      </c>
      <c r="F14" s="154">
        <f>SUM(C14:E14)</f>
        <v>5064614.85</v>
      </c>
      <c r="G14" s="150">
        <v>1972627.46</v>
      </c>
      <c r="H14" s="150">
        <v>1338832.92</v>
      </c>
      <c r="I14" s="150">
        <f aca="true" t="shared" si="0" ref="I14:I19">F14-H14</f>
        <v>3725781.9299999997</v>
      </c>
      <c r="J14" s="130">
        <v>0</v>
      </c>
      <c r="K14" s="288">
        <f>I14-J14</f>
        <v>3725781.9299999997</v>
      </c>
    </row>
    <row r="15" spans="1:11" ht="22.5" customHeight="1">
      <c r="A15" s="537" t="s">
        <v>100</v>
      </c>
      <c r="B15" s="538"/>
      <c r="C15" s="151">
        <f>SUM(C14)</f>
        <v>0</v>
      </c>
      <c r="D15" s="151">
        <f aca="true" t="shared" si="1" ref="D15:J15">SUM(D14)</f>
        <v>5064614.85</v>
      </c>
      <c r="E15" s="151">
        <f t="shared" si="1"/>
        <v>0</v>
      </c>
      <c r="F15" s="151">
        <f t="shared" si="1"/>
        <v>5064614.85</v>
      </c>
      <c r="G15" s="152">
        <f t="shared" si="1"/>
        <v>1972627.46</v>
      </c>
      <c r="H15" s="151">
        <f t="shared" si="1"/>
        <v>1338832.92</v>
      </c>
      <c r="I15" s="151">
        <f t="shared" si="0"/>
        <v>3725781.9299999997</v>
      </c>
      <c r="J15" s="153">
        <f t="shared" si="1"/>
        <v>0</v>
      </c>
      <c r="K15" s="289">
        <f>SUM(K14)</f>
        <v>3725781.9299999997</v>
      </c>
    </row>
    <row r="16" spans="1:11" ht="28.5" customHeight="1">
      <c r="A16" s="216" t="s">
        <v>696</v>
      </c>
      <c r="B16" s="148" t="s">
        <v>101</v>
      </c>
      <c r="C16" s="154">
        <v>14000000</v>
      </c>
      <c r="D16" s="154">
        <v>120000</v>
      </c>
      <c r="E16" s="155">
        <v>0</v>
      </c>
      <c r="F16" s="154">
        <f>C16+D16+E16</f>
        <v>14120000</v>
      </c>
      <c r="G16" s="154">
        <v>14120000</v>
      </c>
      <c r="H16" s="154">
        <v>14120000</v>
      </c>
      <c r="I16" s="154">
        <f t="shared" si="0"/>
        <v>0</v>
      </c>
      <c r="J16" s="130">
        <v>0</v>
      </c>
      <c r="K16" s="129">
        <f>I16-J16</f>
        <v>0</v>
      </c>
    </row>
    <row r="17" spans="1:11" ht="28.5">
      <c r="A17" s="216" t="s">
        <v>697</v>
      </c>
      <c r="B17" s="148" t="s">
        <v>102</v>
      </c>
      <c r="C17" s="154">
        <v>52000</v>
      </c>
      <c r="D17" s="154">
        <v>400</v>
      </c>
      <c r="E17" s="155">
        <v>0</v>
      </c>
      <c r="F17" s="154">
        <f>C17+D17+E17</f>
        <v>52400</v>
      </c>
      <c r="G17" s="156">
        <v>52400</v>
      </c>
      <c r="H17" s="156">
        <v>52400</v>
      </c>
      <c r="I17" s="156">
        <f t="shared" si="0"/>
        <v>0</v>
      </c>
      <c r="J17" s="130">
        <v>0</v>
      </c>
      <c r="K17" s="129">
        <f>I17-J17</f>
        <v>0</v>
      </c>
    </row>
    <row r="18" spans="1:11" ht="19.5" customHeight="1" thickBot="1">
      <c r="A18" s="537" t="s">
        <v>103</v>
      </c>
      <c r="B18" s="538"/>
      <c r="C18" s="151">
        <f>SUM(C16:C17)</f>
        <v>14052000</v>
      </c>
      <c r="D18" s="151">
        <f aca="true" t="shared" si="2" ref="D18:J18">SUM(D16:D17)</f>
        <v>120400</v>
      </c>
      <c r="E18" s="151">
        <f t="shared" si="2"/>
        <v>0</v>
      </c>
      <c r="F18" s="151">
        <f t="shared" si="2"/>
        <v>14172400</v>
      </c>
      <c r="G18" s="151">
        <f>SUM(G16:G17)</f>
        <v>14172400</v>
      </c>
      <c r="H18" s="151">
        <f t="shared" si="2"/>
        <v>14172400</v>
      </c>
      <c r="I18" s="151">
        <f t="shared" si="0"/>
        <v>0</v>
      </c>
      <c r="J18" s="153">
        <f t="shared" si="2"/>
        <v>0</v>
      </c>
      <c r="K18" s="289">
        <f>SUM(K16:K17)</f>
        <v>0</v>
      </c>
    </row>
    <row r="19" spans="1:11" ht="24" customHeight="1" thickBot="1" thickTop="1">
      <c r="A19" s="492" t="s">
        <v>89</v>
      </c>
      <c r="B19" s="536"/>
      <c r="C19" s="157">
        <f>C18+C15</f>
        <v>14052000</v>
      </c>
      <c r="D19" s="157">
        <f aca="true" t="shared" si="3" ref="D19:J19">D18+D15</f>
        <v>5185014.85</v>
      </c>
      <c r="E19" s="157">
        <f t="shared" si="3"/>
        <v>0</v>
      </c>
      <c r="F19" s="157">
        <f t="shared" si="3"/>
        <v>19237014.85</v>
      </c>
      <c r="G19" s="157">
        <f>G18+G15</f>
        <v>16145027.46</v>
      </c>
      <c r="H19" s="157">
        <f t="shared" si="3"/>
        <v>15511232.92</v>
      </c>
      <c r="I19" s="157">
        <f t="shared" si="0"/>
        <v>3725781.9300000016</v>
      </c>
      <c r="J19" s="149">
        <f t="shared" si="3"/>
        <v>0</v>
      </c>
      <c r="K19" s="290">
        <f>K15+K18</f>
        <v>3725781.9299999997</v>
      </c>
    </row>
    <row r="20" spans="1:6" ht="15.75" thickTop="1">
      <c r="A20" s="7"/>
      <c r="F20" s="7"/>
    </row>
    <row r="21" spans="3:5" ht="15">
      <c r="C21" s="11" t="s">
        <v>97</v>
      </c>
      <c r="D21" s="11"/>
      <c r="E21" s="11"/>
    </row>
    <row r="22" spans="3:4" ht="18">
      <c r="C22" s="12" t="s">
        <v>98</v>
      </c>
      <c r="D22" s="6"/>
    </row>
    <row r="24" ht="15">
      <c r="E24" s="1" t="s">
        <v>95</v>
      </c>
    </row>
  </sheetData>
  <sheetProtection/>
  <mergeCells count="16">
    <mergeCell ref="A1:F1"/>
    <mergeCell ref="A2:F2"/>
    <mergeCell ref="A3:F3"/>
    <mergeCell ref="K12:K13"/>
    <mergeCell ref="A19:B19"/>
    <mergeCell ref="A15:B15"/>
    <mergeCell ref="A18:B18"/>
    <mergeCell ref="G12:G13"/>
    <mergeCell ref="H12:H13"/>
    <mergeCell ref="B8:J9"/>
    <mergeCell ref="B10:J10"/>
    <mergeCell ref="J12:J13"/>
    <mergeCell ref="A12:A13"/>
    <mergeCell ref="B12:B13"/>
    <mergeCell ref="I12:I13"/>
    <mergeCell ref="C12:F12"/>
  </mergeCells>
  <printOptions/>
  <pageMargins left="0.16" right="0.16" top="0.28" bottom="0.48" header="0.22" footer="0.3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2023-03-22T13:41:19Z</cp:lastPrinted>
  <dcterms:created xsi:type="dcterms:W3CDTF">2018-01-30T15:04:26Z</dcterms:created>
  <dcterms:modified xsi:type="dcterms:W3CDTF">2023-05-12T11:56:16Z</dcterms:modified>
  <cp:category/>
  <cp:version/>
  <cp:contentType/>
  <cp:contentStatus/>
</cp:coreProperties>
</file>